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bookViews>
    <workbookView xWindow="-120" yWindow="-120" windowWidth="19440" windowHeight="12240"/>
  </bookViews>
  <sheets>
    <sheet name="К3" sheetId="5" r:id="rId1"/>
  </sheets>
  <definedNames>
    <definedName name="_xlnm._FilterDatabase" localSheetId="0" hidden="1">К3!$A$6:$P$88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7" i="5" l="1"/>
  <c r="K87" i="5" l="1"/>
  <c r="K85" i="5"/>
  <c r="K86" i="5"/>
  <c r="K65" i="5"/>
  <c r="K63" i="5"/>
  <c r="K44" i="5"/>
  <c r="K45" i="5" s="1"/>
  <c r="K28" i="5"/>
  <c r="K64" i="5"/>
  <c r="K29" i="5"/>
  <c r="L68" i="5"/>
  <c r="M68" i="5" s="1"/>
  <c r="L69" i="5"/>
  <c r="L70" i="5"/>
  <c r="L71" i="5"/>
  <c r="L72" i="5"/>
  <c r="L73" i="5"/>
  <c r="M73" i="5" s="1"/>
  <c r="L74" i="5"/>
  <c r="L75" i="5"/>
  <c r="L76" i="5"/>
  <c r="L77" i="5"/>
  <c r="L78" i="5"/>
  <c r="L79" i="5"/>
  <c r="L80" i="5"/>
  <c r="L81" i="5"/>
  <c r="L82" i="5"/>
  <c r="L83" i="5"/>
  <c r="L84" i="5"/>
  <c r="L67" i="5"/>
  <c r="K68" i="5"/>
  <c r="K69" i="5"/>
  <c r="K70" i="5"/>
  <c r="K71" i="5"/>
  <c r="M71" i="5" s="1"/>
  <c r="K72" i="5"/>
  <c r="K73" i="5"/>
  <c r="K83" i="5"/>
  <c r="M83" i="5" s="1"/>
  <c r="K84" i="5"/>
  <c r="K67" i="5"/>
  <c r="L62" i="5"/>
  <c r="L61" i="5"/>
  <c r="K62" i="5"/>
  <c r="K61" i="5"/>
  <c r="L48" i="5"/>
  <c r="L49" i="5"/>
  <c r="L50" i="5"/>
  <c r="L51" i="5"/>
  <c r="L52" i="5"/>
  <c r="L53" i="5"/>
  <c r="L54" i="5"/>
  <c r="L55" i="5"/>
  <c r="L56" i="5"/>
  <c r="L57" i="5"/>
  <c r="L58" i="5"/>
  <c r="L59" i="5"/>
  <c r="L47" i="5"/>
  <c r="K48" i="5"/>
  <c r="K49" i="5"/>
  <c r="K50" i="5"/>
  <c r="K51" i="5"/>
  <c r="K52" i="5"/>
  <c r="K53" i="5"/>
  <c r="K54" i="5"/>
  <c r="K55" i="5"/>
  <c r="K56" i="5"/>
  <c r="K58" i="5"/>
  <c r="K59" i="5"/>
  <c r="K47" i="5"/>
  <c r="L32" i="5"/>
  <c r="L33" i="5"/>
  <c r="L34" i="5"/>
  <c r="L35" i="5"/>
  <c r="L36" i="5"/>
  <c r="L37" i="5"/>
  <c r="L38" i="5"/>
  <c r="L39" i="5"/>
  <c r="L40" i="5"/>
  <c r="L41" i="5"/>
  <c r="L42" i="5"/>
  <c r="L43" i="5"/>
  <c r="L31" i="5"/>
  <c r="K32" i="5"/>
  <c r="K33" i="5"/>
  <c r="K34" i="5"/>
  <c r="K35" i="5"/>
  <c r="K36" i="5"/>
  <c r="K37" i="5"/>
  <c r="K38" i="5"/>
  <c r="K39" i="5"/>
  <c r="K40" i="5"/>
  <c r="K41" i="5"/>
  <c r="K42" i="5"/>
  <c r="K43" i="5"/>
  <c r="K31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9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7" i="5"/>
  <c r="K11" i="5"/>
  <c r="K9" i="5"/>
  <c r="M62" i="5" l="1"/>
  <c r="M39" i="5"/>
  <c r="M14" i="5"/>
  <c r="M22" i="5"/>
  <c r="M18" i="5"/>
  <c r="M16" i="5"/>
  <c r="M40" i="5"/>
  <c r="M32" i="5"/>
  <c r="M84" i="5"/>
  <c r="M24" i="5"/>
  <c r="M20" i="5"/>
  <c r="M12" i="5"/>
  <c r="M31" i="5"/>
  <c r="M36" i="5"/>
  <c r="M43" i="5"/>
  <c r="M35" i="5"/>
  <c r="M41" i="5"/>
  <c r="M37" i="5"/>
  <c r="M33" i="5"/>
  <c r="M59" i="5"/>
  <c r="M55" i="5"/>
  <c r="M51" i="5"/>
  <c r="M61" i="5"/>
  <c r="M72" i="5"/>
  <c r="M70" i="5"/>
  <c r="M27" i="5"/>
  <c r="M23" i="5"/>
  <c r="M19" i="5"/>
  <c r="M15" i="5"/>
  <c r="M11" i="5"/>
  <c r="M67" i="5"/>
  <c r="M42" i="5"/>
  <c r="M38" i="5"/>
  <c r="M34" i="5"/>
  <c r="M58" i="5"/>
  <c r="M54" i="5"/>
  <c r="M50" i="5"/>
  <c r="M25" i="5"/>
  <c r="M21" i="5"/>
  <c r="M17" i="5"/>
  <c r="M13" i="5"/>
  <c r="M56" i="5"/>
  <c r="M52" i="5"/>
  <c r="M48" i="5"/>
  <c r="M47" i="5"/>
  <c r="M49" i="5"/>
  <c r="M53" i="5"/>
  <c r="M9" i="5"/>
  <c r="L28" i="5"/>
  <c r="L29" i="5" s="1"/>
  <c r="L63" i="5"/>
  <c r="L64" i="5" s="1"/>
  <c r="L44" i="5"/>
  <c r="L45" i="5" s="1"/>
  <c r="L85" i="5"/>
  <c r="L86" i="5" s="1"/>
  <c r="M69" i="5"/>
  <c r="L65" i="5" l="1"/>
  <c r="I80" i="5"/>
  <c r="K80" i="5" s="1"/>
  <c r="M80" i="5" s="1"/>
  <c r="I81" i="5"/>
  <c r="K81" i="5" s="1"/>
  <c r="M81" i="5" s="1"/>
  <c r="I82" i="5"/>
  <c r="K82" i="5" s="1"/>
  <c r="M82" i="5" s="1"/>
  <c r="I79" i="5"/>
  <c r="K79" i="5" s="1"/>
  <c r="M79" i="5" s="1"/>
  <c r="I26" i="5"/>
  <c r="K26" i="5" s="1"/>
  <c r="M26" i="5" s="1"/>
  <c r="I77" i="5"/>
  <c r="K77" i="5" s="1"/>
  <c r="M77" i="5" s="1"/>
  <c r="I75" i="5"/>
  <c r="K75" i="5" s="1"/>
  <c r="M75" i="5" s="1"/>
  <c r="I57" i="5"/>
  <c r="K57" i="5" s="1"/>
  <c r="I78" i="5"/>
  <c r="K78" i="5" s="1"/>
  <c r="M78" i="5" s="1"/>
  <c r="I76" i="5"/>
  <c r="K76" i="5" s="1"/>
  <c r="M76" i="5" s="1"/>
  <c r="I74" i="5"/>
  <c r="K74" i="5" s="1"/>
  <c r="M57" i="5" l="1"/>
  <c r="M74" i="5"/>
  <c r="K10" i="5" l="1"/>
  <c r="M10" i="5" l="1"/>
  <c r="L87" i="5" l="1"/>
  <c r="M85" i="5"/>
  <c r="M86" i="5" s="1"/>
  <c r="M63" i="5"/>
  <c r="M64" i="5" s="1"/>
  <c r="M44" i="5"/>
  <c r="M45" i="5" s="1"/>
  <c r="M28" i="5"/>
  <c r="M29" i="5" s="1"/>
  <c r="M65" i="5" l="1"/>
  <c r="L88" i="5"/>
  <c r="K88" i="5"/>
  <c r="M87" i="5" l="1"/>
  <c r="M88" i="5" s="1"/>
</calcChain>
</file>

<file path=xl/sharedStrings.xml><?xml version="1.0" encoding="utf-8"?>
<sst xmlns="http://schemas.openxmlformats.org/spreadsheetml/2006/main" count="239" uniqueCount="170">
  <si>
    <t>№ п/п</t>
  </si>
  <si>
    <t>Наименование работ</t>
  </si>
  <si>
    <t>Ед. изм.</t>
  </si>
  <si>
    <t>Кол-во</t>
  </si>
  <si>
    <t>Цена за ед. руб. с НДС</t>
  </si>
  <si>
    <t>СМР</t>
  </si>
  <si>
    <t>1.1</t>
  </si>
  <si>
    <t>1.1.1</t>
  </si>
  <si>
    <t>1.1.2</t>
  </si>
  <si>
    <t>1.1.3</t>
  </si>
  <si>
    <t>1.1.4</t>
  </si>
  <si>
    <t>1.1.5</t>
  </si>
  <si>
    <t>1.2</t>
  </si>
  <si>
    <t>1.2.1</t>
  </si>
  <si>
    <t>1.2.2</t>
  </si>
  <si>
    <t>1.2.3</t>
  </si>
  <si>
    <t>1.2.4</t>
  </si>
  <si>
    <t>1.2.5</t>
  </si>
  <si>
    <t>1.3</t>
  </si>
  <si>
    <t>1.3.1</t>
  </si>
  <si>
    <t>1.3.2</t>
  </si>
  <si>
    <t>1.3.3</t>
  </si>
  <si>
    <t>1.3.4</t>
  </si>
  <si>
    <t>1.3.5</t>
  </si>
  <si>
    <t>1.4</t>
  </si>
  <si>
    <t>1.</t>
  </si>
  <si>
    <t>Освещение и электроснабжение МОПов</t>
  </si>
  <si>
    <t>1.4.1</t>
  </si>
  <si>
    <t>1.4.2</t>
  </si>
  <si>
    <t>В том числе НДС (20%):</t>
  </si>
  <si>
    <t>Электромонтажные работы в номерном фонде</t>
  </si>
  <si>
    <t>Монтаж кабельных линий номерного фонда от ЩК до ЩЭ</t>
  </si>
  <si>
    <t>Лотки горизонтальные ЭОМ и СС в МОПах</t>
  </si>
  <si>
    <t>Прокладка гладкой ПНД трубы D20мм</t>
  </si>
  <si>
    <t>п.м.</t>
  </si>
  <si>
    <t>Монтаж распаечных и монтажных коробок</t>
  </si>
  <si>
    <t>шт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</si>
  <si>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</si>
  <si>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</si>
  <si>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</si>
  <si>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</si>
  <si>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</si>
  <si>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</si>
  <si>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</si>
  <si>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</si>
  <si>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</si>
  <si>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1.1.15</t>
  </si>
  <si>
    <t>1.1.16</t>
  </si>
  <si>
    <t>1.1.17</t>
  </si>
  <si>
    <t>1.1.18</t>
  </si>
  <si>
    <t>1.1.19</t>
  </si>
  <si>
    <t>комплект</t>
  </si>
  <si>
    <t>Штробление стен под прокладку гофр и труб по дизайн проекту 20х25 мм.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</si>
  <si>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</si>
  <si>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</si>
  <si>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</si>
  <si>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</si>
  <si>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</si>
  <si>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</si>
  <si>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</si>
  <si>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</si>
  <si>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Опорный профиль AS L=1395 HDG</t>
  </si>
  <si>
    <t>м.</t>
  </si>
  <si>
    <t xml:space="preserve">Монтаж крышки CT-C-60  </t>
  </si>
  <si>
    <t xml:space="preserve">Монтаж ответителя горизонтального 100 Т-образный, CT-AT-60-60 </t>
  </si>
  <si>
    <t xml:space="preserve">Монтаж крышки ответителя горизонтального Т-образный, CT-AT-60-60 </t>
  </si>
  <si>
    <t>шт.</t>
  </si>
  <si>
    <t>комп.</t>
  </si>
  <si>
    <t>Защитная крышка 3 м CT-C-100 L=3000 PG ОКЛ</t>
  </si>
  <si>
    <t>Заземление лотков провод  ПуГВнг(А)-LS ж/з, сечением  1 х 4 мм²</t>
  </si>
  <si>
    <t>1.3.6</t>
  </si>
  <si>
    <t>1.3.7</t>
  </si>
  <si>
    <t>1.3.8</t>
  </si>
  <si>
    <t>Монтаж распаечных ОКЛ коробок</t>
  </si>
  <si>
    <t>1.3.9</t>
  </si>
  <si>
    <t>1.3.10</t>
  </si>
  <si>
    <t>1.3.11</t>
  </si>
  <si>
    <t>1.3.12</t>
  </si>
  <si>
    <t>1.3.13</t>
  </si>
  <si>
    <t>Прокладка кабеля ВВГнг(А)-LS-0,66 3х2.5 в проложенные трубы и гофры</t>
  </si>
  <si>
    <t>Прокладка кабеля ВВГнг(А)-LS-0,66 3х1.5 в проложенные трубы и гофры</t>
  </si>
  <si>
    <t>Прокладка кабеля ВВГнг(А)-LS-0,66 5х1.5 в проложенные трубы и гофры</t>
  </si>
  <si>
    <t>Прокладка кабеля ВВГнг(А)-LS-0,66 3х4 в проложенные трубы и гофры</t>
  </si>
  <si>
    <t>Прокладка кабеля ПВС 5х0,75 в проложенные трубы и гофры</t>
  </si>
  <si>
    <t>Прокладка провода ПуГВнг(А)-LS ж/з 1х4 в трбы и гофру</t>
  </si>
  <si>
    <t>Прокладка провода ПуГВнг(А)-LS ж/з 1х2,5 в трбы и гофру</t>
  </si>
  <si>
    <t>Прокладка кабеля ВВГнг(А)-LS-0,66 5х4 в проложенные лотки и гофры</t>
  </si>
  <si>
    <t>Прокладка кабеля ВВГнг(А)-LS-0,66 3х2.5 в проложенные лотки и гофры</t>
  </si>
  <si>
    <t>Прокладка кабеля ВВГнг(А)-LS-0,66 3х1.5 в проложенные лотки и гофры</t>
  </si>
  <si>
    <t>Прокладка кабеля ВВГнг(А)-FRLS-0,66 3х1.5 в проложенные лотки и гофры</t>
  </si>
  <si>
    <t>Прокладка кабеля ВВГнг(А)-LS-0,66 3х6 в проложенные лотки и гофры</t>
  </si>
  <si>
    <t>Датчик движения потолочный инфракрасный для блока СБЗ-С-ВР ИКД-1-1</t>
  </si>
  <si>
    <t>Колодка уравнивания потенциалов КУП-12х5 мм в корпусе, hуст. =300мм</t>
  </si>
  <si>
    <t>Электроконвектор ЭВНБ - 0,5 Делсот</t>
  </si>
  <si>
    <t>Патрон Е27 с лампой 60 Вт 220 В</t>
  </si>
  <si>
    <t>Выключатель одноклавишный, скрытого монтажа, 10 А/220В</t>
  </si>
  <si>
    <t>Выключатель одноклавишный, скрытого монтажа, 10 А/220В ВС-01-10/220</t>
  </si>
  <si>
    <t>Одноклавишный проходной выключатель скрытого монтажа, 10 А/220В</t>
  </si>
  <si>
    <t>Одноклавишный проходной выключатель скрытого монтажа, 10 А/220В ВС-01-10/220-Б</t>
  </si>
  <si>
    <t>Двухклавишный проходной выключатель скрытого монтажа, 10 А/220В</t>
  </si>
  <si>
    <t>Розетка 220В, одинарная, скрытый монтаж Р+N+PE, 16А/220В, со шторками</t>
  </si>
  <si>
    <t>Розетка 220В, одинарная, скрытый монтаж Р+N+PE, 16А/220В, со шторками, для подключения индукционной плиты 2хкомф. 2,9кВт/220В</t>
  </si>
  <si>
    <t>Розетка 220В, одинарная, скрытый монтаж Р+N+PE, 16А/220В, со шторками, для подключения холодильника, неотключаемая нагрузка номера</t>
  </si>
  <si>
    <t>Распределительная коробка -ОКЛ КМОМ-75х75х37</t>
  </si>
  <si>
    <t>Кабельный лоток, перфорированный 3 м CT-PS-60-100 L=3000 PG</t>
  </si>
  <si>
    <t>Кабельный лоток, неперфорированный 3 м CT-PS-60-200 L=3000 PG ОКЛ</t>
  </si>
  <si>
    <t>Монтаж патронов освещения в МОП</t>
  </si>
  <si>
    <t xml:space="preserve">ИТОГО п.1.3 и 1.4 по жилой части  на этаж, в т.ч. НДС (20%): </t>
  </si>
  <si>
    <t xml:space="preserve">ИТОГО по жилой части  на этаж, в т.ч. НДС (20%): </t>
  </si>
  <si>
    <t xml:space="preserve">ИТОГО по разделу 1, в т.ч. НДС (20%): </t>
  </si>
  <si>
    <t>ЖИЛАЯ ЧАСТЬ типовой этаж</t>
  </si>
  <si>
    <t>ИТОГО по жилой части на этаж, в т.ч. НДС (20%):</t>
  </si>
  <si>
    <t>Сверление отверствий под монтажные и распаечные коробки по дизайн проекту</t>
  </si>
  <si>
    <t>Сдача на зажигание с подачей напряжения по временной сети</t>
  </si>
  <si>
    <t>Сборка схемы апартамента</t>
  </si>
  <si>
    <t>Прокладка гладкой ПНД трубы D20мм с кондуктором под СС дизайн проекту</t>
  </si>
  <si>
    <t>Отверстия МОП под питающий кабель и СС (гильзы и т.п) с последующей огнезащитной заделкой</t>
  </si>
  <si>
    <t>Лабораторные испытания</t>
  </si>
  <si>
    <t>Крепежные и соединительные элементы согласно нормативам</t>
  </si>
  <si>
    <t>Штробление стен под прокладку гофр и труб по дизайн проекту 20х25 мм</t>
  </si>
  <si>
    <t>Сборка схемы МОП</t>
  </si>
  <si>
    <t>Сверление отверствий под монтажные коробки по дизайн проекту</t>
  </si>
  <si>
    <t>Монтаж щита апартаментов (ЩА) на стену в комплекте ЩУРв-1/18зо-1 36 УХЛ3 по дизайн проекту с расключением</t>
  </si>
  <si>
    <t>Монтаж лотков перфорированных 60x60 L=3000мм,  CT-PS-60-100 для СС</t>
  </si>
  <si>
    <t>Т-образный элемент 90⁰ CT-LP-60-100 PG</t>
  </si>
  <si>
    <t>Т-образный элемент 90⁰ CT-LP-60-100 PG ОКЛ</t>
  </si>
  <si>
    <t>Кардхолдер Дизайн-проект</t>
  </si>
  <si>
    <t>Прокладка гофрированной ПВХ  трубы D20мм</t>
  </si>
  <si>
    <t>Прокладка гофрированной ПВХ  трубы D25мм</t>
  </si>
  <si>
    <t>ИТОГО по разделу 5, в т.ч. НДС (20%):</t>
  </si>
  <si>
    <t>Светильник аварийного освещения Dome 8W, 3.7V, 2600mAh, 180min, AC180-265V, IP54, 365x165x55mm</t>
  </si>
  <si>
    <t xml:space="preserve">Монтаж и расключение Светодиодного светильника Flat Prime 35W IP54 4000K 4000lm Ra80
монтаж в подвесной потолок, OWP ECO 595/U, IP20 </t>
  </si>
  <si>
    <t>Светильник скрытый монтаж в подвесной потолок ART-RS150  LED 10 Вт, 3000 K</t>
  </si>
  <si>
    <t xml:space="preserve">Полотенцесушитель электрический </t>
  </si>
  <si>
    <t>Сметный расчёт стоимости</t>
  </si>
  <si>
    <t xml:space="preserve">Материалы </t>
  </si>
  <si>
    <t xml:space="preserve">Стоимость материалов </t>
  </si>
  <si>
    <t xml:space="preserve">Стоимость итого руб. с НДС </t>
  </si>
  <si>
    <t>Цена всего, руб с НДС</t>
  </si>
  <si>
    <t>Корпус 3 (Электромонтажные работы с 10-го по 18-ий этаж)</t>
  </si>
  <si>
    <t xml:space="preserve">ИТОГО по жилой части  с 10 эт по 18 эт, в т.ч. НДС (20%): </t>
  </si>
  <si>
    <t xml:space="preserve">ИТОГО п.1.3 и 1.4 по жилой части  с 10 эт по 18 эт, в т.ч. НДС (20%): </t>
  </si>
  <si>
    <t>2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</si>
  <si>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</si>
  <si>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</si>
  <si>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</si>
  <si>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</si>
  <si>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</si>
  <si>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</si>
  <si>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</si>
  <si>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</si>
  <si>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</si>
  <si>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</si>
  <si>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</si>
  <si>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</si>
  <si>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</si>
  <si>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</si>
  <si>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</si>
  <si>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</si>
  <si>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</si>
  <si>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</si>
  <si>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ИТОГО по расчёту:</t>
  </si>
  <si>
    <t>Приложение №1 к Договору 143/06-21 от 09.06.2021 г.</t>
  </si>
  <si>
    <t>Заказчик:</t>
  </si>
  <si>
    <t xml:space="preserve">ООО "ТМГ" </t>
  </si>
  <si>
    <t xml:space="preserve">Генеральный директор _______ Чернов В. С. </t>
  </si>
  <si>
    <t>Подрядчик:</t>
  </si>
  <si>
    <t>Генеральный директор _______ Кротов И. С.</t>
  </si>
  <si>
    <t xml:space="preserve">ООО "ЭЛЕКТРОМОНТАЖ ШСР-77" </t>
  </si>
  <si>
    <t>ОКОНЕЧНЫЕ УСТРОЙСТВА  ЖИЛОЙ ЧАСТИ с 10 эт по 18 эт.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</si>
</sst>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#,##0.00\ &quot;₽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Times New Roman"/>
      <family val="1"/>
      <charset val="204"/>
    </font>
    <font>
      <sz val="8"/>
      <name val="Calibri"/>
      <family val="2"/>
      <scheme val="minor"/>
    </font>
    <font>
      <b/>
      <i/>
      <sz val="18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i/>
      <sz val="16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6"/>
      <name val="Times New Roman"/>
      <family val="1"/>
      <charset val="204"/>
    </font>
    <font>
      <b/>
      <sz val="16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9" fillId="0" borderId="0" xfId="0" applyFont="1" applyFill="1"/>
    <xf numFmtId="0" fontId="9" fillId="0" borderId="0" xfId="0" applyFont="1" applyFill="1" applyAlignment="1">
      <alignment wrapText="1"/>
    </xf>
    <xf numFmtId="49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43" fontId="4" fillId="0" borderId="0" xfId="2" applyFont="1" applyFill="1" applyBorder="1" applyAlignment="1">
      <alignment horizontal="center" vertical="center" wrapText="1"/>
    </xf>
    <xf numFmtId="43" fontId="8" fillId="0" borderId="0" xfId="2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vertical="center"/>
    </xf>
    <xf numFmtId="49" fontId="11" fillId="0" borderId="16" xfId="0" applyNumberFormat="1" applyFont="1" applyFill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164" fontId="10" fillId="0" borderId="8" xfId="0" applyNumberFormat="1" applyFont="1" applyFill="1" applyBorder="1" applyAlignment="1">
      <alignment horizontal="center" vertical="center"/>
    </xf>
    <xf numFmtId="164" fontId="10" fillId="0" borderId="9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Alignment="1">
      <alignment horizontal="center" vertical="center"/>
    </xf>
    <xf numFmtId="164" fontId="11" fillId="0" borderId="1" xfId="2" applyNumberFormat="1" applyFont="1" applyFill="1" applyBorder="1" applyAlignment="1">
      <alignment horizontal="center" vertical="center" wrapText="1"/>
    </xf>
    <xf numFmtId="164" fontId="10" fillId="0" borderId="17" xfId="0" applyNumberFormat="1" applyFont="1" applyFill="1" applyBorder="1" applyAlignment="1">
      <alignment horizontal="center" vertical="center"/>
    </xf>
    <xf numFmtId="164" fontId="10" fillId="0" borderId="2" xfId="0" applyNumberFormat="1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10" fillId="0" borderId="16" xfId="0" applyNumberFormat="1" applyFont="1" applyFill="1" applyBorder="1" applyAlignment="1">
      <alignment horizontal="center" vertical="center"/>
    </xf>
    <xf numFmtId="164" fontId="11" fillId="0" borderId="17" xfId="2" applyNumberFormat="1" applyFont="1" applyFill="1" applyBorder="1" applyAlignment="1">
      <alignment horizontal="center" vertical="center" wrapText="1"/>
    </xf>
    <xf numFmtId="164" fontId="10" fillId="0" borderId="14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49" fontId="11" fillId="0" borderId="15" xfId="0" applyNumberFormat="1" applyFont="1" applyFill="1" applyBorder="1" applyAlignment="1">
      <alignment horizontal="center" vertical="center"/>
    </xf>
    <xf numFmtId="164" fontId="11" fillId="0" borderId="2" xfId="2" applyNumberFormat="1" applyFont="1" applyFill="1" applyBorder="1" applyAlignment="1">
      <alignment horizontal="center" vertical="center" wrapText="1"/>
    </xf>
    <xf numFmtId="164" fontId="11" fillId="0" borderId="14" xfId="2" applyNumberFormat="1" applyFont="1" applyFill="1" applyBorder="1" applyAlignment="1">
      <alignment horizontal="center" vertical="center" wrapText="1"/>
    </xf>
    <xf numFmtId="0" fontId="14" fillId="0" borderId="0" xfId="0" applyFont="1"/>
    <xf numFmtId="164" fontId="13" fillId="4" borderId="6" xfId="0" applyNumberFormat="1" applyFont="1" applyFill="1" applyBorder="1" applyAlignment="1">
      <alignment horizontal="center" vertical="center"/>
    </xf>
    <xf numFmtId="164" fontId="13" fillId="4" borderId="7" xfId="0" applyNumberFormat="1" applyFont="1" applyFill="1" applyBorder="1" applyAlignment="1">
      <alignment horizontal="center" vertical="center"/>
    </xf>
    <xf numFmtId="164" fontId="13" fillId="4" borderId="8" xfId="0" applyNumberFormat="1" applyFont="1" applyFill="1" applyBorder="1" applyAlignment="1">
      <alignment horizontal="center" vertical="center"/>
    </xf>
    <xf numFmtId="164" fontId="13" fillId="4" borderId="9" xfId="0" applyNumberFormat="1" applyFont="1" applyFill="1" applyBorder="1" applyAlignment="1">
      <alignment horizontal="center" vertical="center"/>
    </xf>
    <xf numFmtId="164" fontId="17" fillId="0" borderId="2" xfId="2" applyNumberFormat="1" applyFont="1" applyFill="1" applyBorder="1" applyAlignment="1">
      <alignment horizontal="center" vertical="center" wrapText="1"/>
    </xf>
    <xf numFmtId="0" fontId="18" fillId="0" borderId="0" xfId="0" applyFont="1" applyFill="1"/>
    <xf numFmtId="0" fontId="18" fillId="0" borderId="0" xfId="0" applyFont="1" applyFill="1" applyAlignment="1">
      <alignment horizontal="center"/>
    </xf>
    <xf numFmtId="164" fontId="17" fillId="0" borderId="6" xfId="2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49" fontId="10" fillId="0" borderId="16" xfId="0" applyNumberFormat="1" applyFont="1" applyFill="1" applyBorder="1" applyAlignment="1">
      <alignment horizontal="right" vertical="center"/>
    </xf>
    <xf numFmtId="49" fontId="10" fillId="0" borderId="1" xfId="0" applyNumberFormat="1" applyFont="1" applyFill="1" applyBorder="1" applyAlignment="1">
      <alignment horizontal="right" vertical="center"/>
    </xf>
    <xf numFmtId="49" fontId="10" fillId="0" borderId="15" xfId="0" applyNumberFormat="1" applyFont="1" applyFill="1" applyBorder="1" applyAlignment="1">
      <alignment horizontal="right" vertical="center"/>
    </xf>
    <xf numFmtId="49" fontId="10" fillId="0" borderId="2" xfId="0" applyNumberFormat="1" applyFont="1" applyFill="1" applyBorder="1" applyAlignment="1">
      <alignment horizontal="right" vertical="center"/>
    </xf>
    <xf numFmtId="0" fontId="13" fillId="0" borderId="10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wrapText="1"/>
    </xf>
    <xf numFmtId="0" fontId="13" fillId="0" borderId="13" xfId="1" applyFont="1" applyBorder="1" applyAlignment="1">
      <alignment horizontal="center" vertical="center" wrapText="1"/>
    </xf>
    <xf numFmtId="0" fontId="13" fillId="0" borderId="11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wrapText="1"/>
    </xf>
    <xf numFmtId="164" fontId="17" fillId="0" borderId="7" xfId="2" applyNumberFormat="1" applyFont="1" applyFill="1" applyBorder="1" applyAlignment="1">
      <alignment horizontal="center" vertical="center" wrapText="1"/>
    </xf>
    <xf numFmtId="164" fontId="17" fillId="0" borderId="14" xfId="2" applyNumberFormat="1" applyFont="1" applyFill="1" applyBorder="1" applyAlignment="1">
      <alignment horizontal="center" vertical="center" wrapText="1"/>
    </xf>
    <xf numFmtId="0" fontId="17" fillId="0" borderId="6" xfId="0" quotePrefix="1" applyFont="1" applyFill="1" applyBorder="1" applyAlignment="1">
      <alignment horizontal="center" vertical="center" wrapText="1"/>
    </xf>
    <xf numFmtId="0" fontId="17" fillId="0" borderId="2" xfId="0" quotePrefix="1" applyFont="1" applyFill="1" applyBorder="1" applyAlignment="1">
      <alignment horizontal="center" vertical="center" wrapText="1"/>
    </xf>
    <xf numFmtId="43" fontId="17" fillId="0" borderId="6" xfId="2" applyFont="1" applyFill="1" applyBorder="1" applyAlignment="1">
      <alignment horizontal="center" vertical="center" wrapText="1"/>
    </xf>
    <xf numFmtId="43" fontId="17" fillId="0" borderId="2" xfId="2" applyFont="1" applyFill="1" applyBorder="1" applyAlignment="1">
      <alignment horizontal="center" vertical="center" wrapText="1"/>
    </xf>
    <xf numFmtId="49" fontId="16" fillId="0" borderId="5" xfId="0" quotePrefix="1" applyNumberFormat="1" applyFont="1" applyFill="1" applyBorder="1" applyAlignment="1">
      <alignment horizontal="center" vertical="center" wrapText="1"/>
    </xf>
    <xf numFmtId="49" fontId="16" fillId="0" borderId="15" xfId="0" quotePrefix="1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left" vertical="center"/>
    </xf>
    <xf numFmtId="0" fontId="10" fillId="2" borderId="7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left" vertical="center"/>
    </xf>
    <xf numFmtId="164" fontId="17" fillId="0" borderId="18" xfId="2" applyNumberFormat="1" applyFont="1" applyFill="1" applyBorder="1" applyAlignment="1">
      <alignment horizontal="center" vertical="center" wrapText="1"/>
    </xf>
    <xf numFmtId="164" fontId="17" fillId="0" borderId="19" xfId="2" applyNumberFormat="1" applyFont="1" applyFill="1" applyBorder="1" applyAlignment="1">
      <alignment horizontal="center" vertical="center" wrapText="1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8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49" fontId="13" fillId="4" borderId="5" xfId="0" applyNumberFormat="1" applyFont="1" applyFill="1" applyBorder="1" applyAlignment="1">
      <alignment horizontal="right" vertical="center"/>
    </xf>
    <xf numFmtId="49" fontId="13" fillId="4" borderId="6" xfId="0" applyNumberFormat="1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164" fontId="18" fillId="0" borderId="21" xfId="0" applyNumberFormat="1" applyFont="1" applyFill="1" applyBorder="1" applyAlignment="1">
      <alignment horizontal="center" vertical="center"/>
    </xf>
    <xf numFmtId="49" fontId="18" fillId="0" borderId="0" xfId="0" applyNumberFormat="1" applyFont="1" applyFill="1" applyAlignment="1">
      <alignment horizontal="left" vertical="center"/>
    </xf>
    <xf numFmtId="49" fontId="10" fillId="0" borderId="20" xfId="0" applyNumberFormat="1" applyFont="1" applyFill="1" applyBorder="1" applyAlignment="1">
      <alignment horizontal="right" vertical="center"/>
    </xf>
    <xf numFmtId="49" fontId="10" fillId="0" borderId="8" xfId="0" applyNumberFormat="1" applyFont="1" applyFill="1" applyBorder="1" applyAlignment="1">
      <alignment horizontal="right" vertical="center"/>
    </xf>
    <xf numFmtId="164" fontId="11" fillId="5" borderId="1" xfId="2" applyNumberFormat="1" applyFont="1" applyFill="1" applyBorder="1" applyAlignment="1">
      <alignment horizontal="center" vertical="center" wrapText="1"/>
    </xf>
    <xf numFmtId="164" fontId="11" fillId="6" borderId="1" xfId="2" applyNumberFormat="1" applyFont="1" applyFill="1" applyBorder="1" applyAlignment="1">
      <alignment horizontal="center" vertical="center" wrapText="1"/>
    </xf>
    <xf numFmtId="164" fontId="11" fillId="5" borderId="1" xfId="0" applyNumberFormat="1" applyFont="1" applyFill="1" applyBorder="1" applyAlignment="1">
      <alignment horizontal="center" vertical="center"/>
    </xf>
    <xf numFmtId="164" fontId="15" fillId="5" borderId="1" xfId="0" applyNumberFormat="1" applyFont="1" applyFill="1" applyBorder="1" applyAlignment="1">
      <alignment horizontal="center" vertical="center"/>
    </xf>
    <xf numFmtId="164" fontId="11" fillId="5" borderId="2" xfId="0" applyNumberFormat="1" applyFont="1" applyFill="1" applyBorder="1" applyAlignment="1">
      <alignment horizontal="center" vertical="center"/>
    </xf>
    <xf numFmtId="164" fontId="11" fillId="6" borderId="2" xfId="2" applyNumberFormat="1" applyFont="1" applyFill="1" applyBorder="1" applyAlignment="1">
      <alignment horizontal="center" vertical="center" wrapText="1"/>
    </xf>
    <xf numFmtId="164" fontId="10" fillId="3" borderId="2" xfId="0" applyNumberFormat="1" applyFont="1" applyFill="1" applyBorder="1" applyAlignment="1">
      <alignment horizontal="center" vertical="center"/>
    </xf>
    <xf numFmtId="164" fontId="10" fillId="7" borderId="1" xfId="0" applyNumberFormat="1" applyFont="1" applyFill="1" applyBorder="1" applyAlignment="1">
      <alignment horizontal="center" vertical="center"/>
    </xf>
    <xf numFmtId="164" fontId="11" fillId="5" borderId="1" xfId="3" applyNumberFormat="1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/>
    </xf>
  </cellXfs>
  <cellStyles count="4">
    <cellStyle name="Обычный" xfId="0" builtinId="0"/>
    <cellStyle name="Обычный 2" xfId="1"/>
    <cellStyle name="Финансовый 2" xfId="2"/>
    <cellStyle name="Финансовый 2 2 2 2 2" xfId="3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128"/>
  <sheetViews>
    <sheetView tabSelected="1" topLeftCell="A56" zoomScale="70" zoomScaleNormal="70" workbookViewId="0">
      <selection activeCell="B2" sqref="B2:M88"/>
    </sheetView>
  </sheetViews>
  <sheetFormatPr defaultColWidth="9.109375" defaultRowHeight="14.4" outlineLevelRow="1" x14ac:dyDescent="0.3"/>
  <cols>
    <col min="1" max="1" width="6.33203125" style="1" customWidth="1"/>
    <col min="2" max="2" width="7.44140625" style="3" customWidth="1"/>
    <col min="3" max="3" width="13" style="1" customWidth="1"/>
    <col min="4" max="4" width="19.6640625" style="1" customWidth="1"/>
    <col min="5" max="5" width="5.88671875" style="1" customWidth="1"/>
    <col min="6" max="6" width="57" style="1" customWidth="1"/>
    <col min="7" max="8" width="10.88671875" style="4" customWidth="1"/>
    <col min="9" max="13" width="22.33203125" style="20" customWidth="1"/>
    <col min="14" max="14" width="13.6640625" style="4" customWidth="1"/>
    <col min="15" max="15" width="9.109375" style="1"/>
    <col min="16" max="17" width="16" style="1" customWidth="1"/>
    <col min="18" max="20" width="18.88671875" style="1" customWidth="1"/>
    <col min="21" max="21" width="3.33203125" style="1" customWidth="1"/>
    <col min="22" max="24" width="17" style="1" customWidth="1"/>
    <col min="25" max="16384" width="9.109375" style="1"/>
  </cols>
  <sheetData>
    <row r="2" spans="2:14" ht="27.75" customHeight="1" thickBot="1" x14ac:dyDescent="0.35">
      <c r="J2" s="79" t="s">
        <v>162</v>
      </c>
      <c r="K2" s="79"/>
      <c r="L2" s="79"/>
      <c r="M2" s="79"/>
    </row>
    <row r="3" spans="2:14" ht="39" customHeight="1" thickBot="1" x14ac:dyDescent="0.35">
      <c r="B3" s="49" t="s">
        <v>139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1"/>
      <c r="N3" s="6"/>
    </row>
    <row r="4" spans="2:14" ht="39" customHeight="1" thickBot="1" x14ac:dyDescent="0.35">
      <c r="B4" s="52" t="s">
        <v>134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4"/>
      <c r="N4" s="7"/>
    </row>
    <row r="5" spans="2:14" ht="39" customHeight="1" x14ac:dyDescent="0.3">
      <c r="B5" s="61" t="s">
        <v>0</v>
      </c>
      <c r="C5" s="63" t="s">
        <v>1</v>
      </c>
      <c r="D5" s="63"/>
      <c r="E5" s="63"/>
      <c r="F5" s="63"/>
      <c r="G5" s="57" t="s">
        <v>2</v>
      </c>
      <c r="H5" s="59" t="s">
        <v>3</v>
      </c>
      <c r="I5" s="69" t="s">
        <v>4</v>
      </c>
      <c r="J5" s="70"/>
      <c r="K5" s="40" t="s">
        <v>138</v>
      </c>
      <c r="L5" s="40"/>
      <c r="M5" s="55" t="s">
        <v>137</v>
      </c>
      <c r="N5" s="8"/>
    </row>
    <row r="6" spans="2:14" ht="48.75" customHeight="1" thickBot="1" x14ac:dyDescent="0.35">
      <c r="B6" s="62"/>
      <c r="C6" s="64"/>
      <c r="D6" s="64"/>
      <c r="E6" s="64"/>
      <c r="F6" s="64"/>
      <c r="G6" s="58"/>
      <c r="H6" s="60"/>
      <c r="I6" s="37" t="s">
        <v>135</v>
      </c>
      <c r="J6" s="37" t="s">
        <v>5</v>
      </c>
      <c r="K6" s="37" t="s">
        <v>136</v>
      </c>
      <c r="L6" s="37" t="s">
        <v>5</v>
      </c>
      <c r="M6" s="56"/>
      <c r="N6" s="8"/>
    </row>
    <row r="7" spans="2:14" ht="15.6" x14ac:dyDescent="0.3">
      <c r="B7" s="24" t="s">
        <v>25</v>
      </c>
      <c r="C7" s="65" t="s">
        <v>110</v>
      </c>
      <c r="D7" s="65"/>
      <c r="E7" s="65"/>
      <c r="F7" s="65"/>
      <c r="G7" s="65"/>
      <c r="H7" s="65"/>
      <c r="I7" s="65"/>
      <c r="J7" s="65"/>
      <c r="K7" s="65"/>
      <c r="L7" s="65"/>
      <c r="M7" s="66"/>
      <c r="N7" s="11"/>
    </row>
    <row r="8" spans="2:14" ht="15.75" customHeight="1" outlineLevel="1" x14ac:dyDescent="0.3">
      <c r="B8" s="25" t="s">
        <v>6</v>
      </c>
      <c r="C8" s="67" t="s">
        <v>30</v>
      </c>
      <c r="D8" s="67"/>
      <c r="E8" s="67"/>
      <c r="F8" s="67"/>
      <c r="G8" s="67"/>
      <c r="H8" s="67"/>
      <c r="I8" s="67"/>
      <c r="J8" s="67"/>
      <c r="K8" s="67"/>
      <c r="L8" s="67"/>
      <c r="M8" s="68"/>
      <c r="N8" s="5"/>
    </row>
    <row r="9" spans="2:14" ht="15" customHeight="1" outlineLevel="1" x14ac:dyDescent="0.3">
      <c r="B9" s="12" t="s">
        <v>7</v>
      </c>
      <c r="C9" s="41" t="s">
        <v>52</v>
      </c>
      <c r="D9" s="41"/>
      <c r="E9" s="41"/>
      <c r="F9" s="41"/>
      <c r="G9" s="14" t="s">
        <v>34</v>
      </c>
      <c r="H9" s="14">
        <v>850</v>
      </c>
      <c r="I9" s="21"/>
      <c r="J9" s="85">
        <v>60</v>
      </c>
      <c r="K9" s="21">
        <f>I9*H9</f>
        <v>0</v>
      </c>
      <c r="L9" s="84">
        <f>H9*J9</f>
        <v>51000</v>
      </c>
      <c r="M9" s="26">
        <f>L9+K9</f>
        <v>51000</v>
      </c>
      <c r="N9" s="9"/>
    </row>
    <row r="10" spans="2:14" ht="15" customHeight="1" outlineLevel="1" x14ac:dyDescent="0.3">
      <c r="B10" s="12" t="s">
        <v>8</v>
      </c>
      <c r="C10" s="41" t="s">
        <v>112</v>
      </c>
      <c r="D10" s="41"/>
      <c r="E10" s="41"/>
      <c r="F10" s="41"/>
      <c r="G10" s="14" t="s">
        <v>36</v>
      </c>
      <c r="H10" s="14">
        <v>590</v>
      </c>
      <c r="I10" s="21"/>
      <c r="J10" s="85">
        <v>60</v>
      </c>
      <c r="K10" s="21">
        <f t="shared" ref="K10" si="0">I10*H10</f>
        <v>0</v>
      </c>
      <c r="L10" s="84">
        <f t="shared" ref="L10:L27" si="1">H10*J10</f>
        <v>35400</v>
      </c>
      <c r="M10" s="26">
        <f t="shared" ref="M10:M27" si="2">L10+K10</f>
        <v>35400</v>
      </c>
      <c r="N10" s="9"/>
    </row>
    <row r="11" spans="2:14" ht="15.6" outlineLevel="1" x14ac:dyDescent="0.3">
      <c r="B11" s="12" t="s">
        <v>9</v>
      </c>
      <c r="C11" s="41" t="s">
        <v>35</v>
      </c>
      <c r="D11" s="41"/>
      <c r="E11" s="41"/>
      <c r="F11" s="41"/>
      <c r="G11" s="14" t="s">
        <v>36</v>
      </c>
      <c r="H11" s="14">
        <v>590</v>
      </c>
      <c r="I11" s="21">
        <v>7.12</v>
      </c>
      <c r="J11" s="83">
        <v>80</v>
      </c>
      <c r="K11" s="21">
        <f>I11*H11</f>
        <v>4200.8</v>
      </c>
      <c r="L11" s="84">
        <f t="shared" si="1"/>
        <v>47200</v>
      </c>
      <c r="M11" s="26">
        <f t="shared" si="2"/>
        <v>51400.800000000003</v>
      </c>
      <c r="N11" s="9"/>
    </row>
    <row r="12" spans="2:14" ht="15.6" outlineLevel="1" x14ac:dyDescent="0.3">
      <c r="B12" s="12" t="s">
        <v>10</v>
      </c>
      <c r="C12" s="42" t="s">
        <v>116</v>
      </c>
      <c r="D12" s="42"/>
      <c r="E12" s="42"/>
      <c r="F12" s="42"/>
      <c r="G12" s="14" t="s">
        <v>36</v>
      </c>
      <c r="H12" s="14">
        <v>93</v>
      </c>
      <c r="I12" s="21"/>
      <c r="J12" s="83">
        <v>120</v>
      </c>
      <c r="K12" s="21">
        <f t="shared" ref="K12:K27" si="3">I12*H12</f>
        <v>0</v>
      </c>
      <c r="L12" s="84">
        <f t="shared" si="1"/>
        <v>11160</v>
      </c>
      <c r="M12" s="26">
        <f t="shared" si="2"/>
        <v>11160</v>
      </c>
      <c r="N12" s="9"/>
    </row>
    <row r="13" spans="2:14" ht="15" customHeight="1" outlineLevel="1" x14ac:dyDescent="0.3">
      <c r="B13" s="12" t="s">
        <v>11</v>
      </c>
      <c r="C13" s="41" t="s">
        <v>115</v>
      </c>
      <c r="D13" s="41"/>
      <c r="E13" s="41"/>
      <c r="F13" s="41"/>
      <c r="G13" s="14" t="s">
        <v>34</v>
      </c>
      <c r="H13" s="14">
        <v>620</v>
      </c>
      <c r="I13" s="21">
        <v>22.86</v>
      </c>
      <c r="J13" s="83">
        <v>30</v>
      </c>
      <c r="K13" s="21">
        <f t="shared" si="3"/>
        <v>14173.199999999999</v>
      </c>
      <c r="L13" s="84">
        <f t="shared" si="1"/>
        <v>18600</v>
      </c>
      <c r="M13" s="26">
        <f t="shared" si="2"/>
        <v>32773.199999999997</v>
      </c>
      <c r="N13" s="9"/>
    </row>
    <row r="14" spans="2:14" ht="15" customHeight="1" outlineLevel="1" x14ac:dyDescent="0.3">
      <c r="B14" s="12" t="s">
        <v>37</v>
      </c>
      <c r="C14" s="41" t="s">
        <v>33</v>
      </c>
      <c r="D14" s="41"/>
      <c r="E14" s="41"/>
      <c r="F14" s="41"/>
      <c r="G14" s="14" t="s">
        <v>34</v>
      </c>
      <c r="H14" s="14">
        <v>2000</v>
      </c>
      <c r="I14" s="21">
        <v>22.86</v>
      </c>
      <c r="J14" s="83">
        <v>35</v>
      </c>
      <c r="K14" s="21">
        <f t="shared" si="3"/>
        <v>45720</v>
      </c>
      <c r="L14" s="84">
        <f t="shared" si="1"/>
        <v>70000</v>
      </c>
      <c r="M14" s="26">
        <f t="shared" si="2"/>
        <v>115720</v>
      </c>
      <c r="N14" s="9"/>
    </row>
    <row r="15" spans="2:14" ht="15" customHeight="1" outlineLevel="1" x14ac:dyDescent="0.3">
      <c r="B15" s="12" t="s">
        <v>38</v>
      </c>
      <c r="C15" s="41" t="s">
        <v>127</v>
      </c>
      <c r="D15" s="41"/>
      <c r="E15" s="41"/>
      <c r="F15" s="41"/>
      <c r="G15" s="14" t="s">
        <v>34</v>
      </c>
      <c r="H15" s="14">
        <v>2000</v>
      </c>
      <c r="I15" s="21">
        <v>9.08</v>
      </c>
      <c r="J15" s="85">
        <v>35</v>
      </c>
      <c r="K15" s="21">
        <f t="shared" si="3"/>
        <v>18160</v>
      </c>
      <c r="L15" s="84">
        <f t="shared" si="1"/>
        <v>70000</v>
      </c>
      <c r="M15" s="26">
        <f t="shared" si="2"/>
        <v>88160</v>
      </c>
      <c r="N15" s="9"/>
    </row>
    <row r="16" spans="2:14" ht="15" customHeight="1" outlineLevel="1" x14ac:dyDescent="0.3">
      <c r="B16" s="12" t="s">
        <v>39</v>
      </c>
      <c r="C16" s="41" t="s">
        <v>79</v>
      </c>
      <c r="D16" s="41"/>
      <c r="E16" s="41"/>
      <c r="F16" s="41"/>
      <c r="G16" s="14" t="s">
        <v>34</v>
      </c>
      <c r="H16" s="14">
        <v>2170</v>
      </c>
      <c r="I16" s="21">
        <v>78.2</v>
      </c>
      <c r="J16" s="85">
        <v>35</v>
      </c>
      <c r="K16" s="21">
        <f t="shared" si="3"/>
        <v>169694</v>
      </c>
      <c r="L16" s="84">
        <f t="shared" si="1"/>
        <v>75950</v>
      </c>
      <c r="M16" s="26">
        <f t="shared" si="2"/>
        <v>245644</v>
      </c>
      <c r="N16" s="9"/>
    </row>
    <row r="17" spans="2:14" ht="15" customHeight="1" outlineLevel="1" x14ac:dyDescent="0.3">
      <c r="B17" s="12" t="s">
        <v>40</v>
      </c>
      <c r="C17" s="41" t="s">
        <v>80</v>
      </c>
      <c r="D17" s="41"/>
      <c r="E17" s="41"/>
      <c r="F17" s="41"/>
      <c r="G17" s="14" t="s">
        <v>34</v>
      </c>
      <c r="H17" s="14">
        <v>2170</v>
      </c>
      <c r="I17" s="21">
        <v>50.72</v>
      </c>
      <c r="J17" s="85">
        <v>35</v>
      </c>
      <c r="K17" s="21">
        <f t="shared" si="3"/>
        <v>110062.39999999999</v>
      </c>
      <c r="L17" s="84">
        <f t="shared" si="1"/>
        <v>75950</v>
      </c>
      <c r="M17" s="26">
        <f t="shared" si="2"/>
        <v>186012.4</v>
      </c>
      <c r="N17" s="9"/>
    </row>
    <row r="18" spans="2:14" ht="15" customHeight="1" outlineLevel="1" x14ac:dyDescent="0.3">
      <c r="B18" s="12" t="s">
        <v>41</v>
      </c>
      <c r="C18" s="41" t="s">
        <v>81</v>
      </c>
      <c r="D18" s="41"/>
      <c r="E18" s="41"/>
      <c r="F18" s="41"/>
      <c r="G18" s="14" t="s">
        <v>34</v>
      </c>
      <c r="H18" s="14">
        <v>300</v>
      </c>
      <c r="I18" s="21">
        <v>81.599999999999994</v>
      </c>
      <c r="J18" s="85">
        <v>35</v>
      </c>
      <c r="K18" s="21">
        <f t="shared" si="3"/>
        <v>24480</v>
      </c>
      <c r="L18" s="84">
        <f t="shared" si="1"/>
        <v>10500</v>
      </c>
      <c r="M18" s="26">
        <f t="shared" si="2"/>
        <v>34980</v>
      </c>
      <c r="N18" s="9"/>
    </row>
    <row r="19" spans="2:14" ht="15" customHeight="1" outlineLevel="1" x14ac:dyDescent="0.3">
      <c r="B19" s="12" t="s">
        <v>42</v>
      </c>
      <c r="C19" s="41" t="s">
        <v>82</v>
      </c>
      <c r="D19" s="41"/>
      <c r="E19" s="41"/>
      <c r="F19" s="41"/>
      <c r="G19" s="14" t="s">
        <v>34</v>
      </c>
      <c r="H19" s="14">
        <v>310</v>
      </c>
      <c r="I19" s="21">
        <v>121.08</v>
      </c>
      <c r="J19" s="85">
        <v>40</v>
      </c>
      <c r="K19" s="21">
        <f t="shared" si="3"/>
        <v>37534.800000000003</v>
      </c>
      <c r="L19" s="84">
        <f t="shared" si="1"/>
        <v>12400</v>
      </c>
      <c r="M19" s="26">
        <f t="shared" si="2"/>
        <v>49934.8</v>
      </c>
      <c r="N19" s="9"/>
    </row>
    <row r="20" spans="2:14" ht="15" customHeight="1" outlineLevel="1" x14ac:dyDescent="0.3">
      <c r="B20" s="12" t="s">
        <v>43</v>
      </c>
      <c r="C20" s="41" t="s">
        <v>83</v>
      </c>
      <c r="D20" s="41"/>
      <c r="E20" s="41"/>
      <c r="F20" s="41"/>
      <c r="G20" s="14" t="s">
        <v>34</v>
      </c>
      <c r="H20" s="14">
        <v>310</v>
      </c>
      <c r="I20" s="21">
        <v>47.17</v>
      </c>
      <c r="J20" s="85">
        <v>20</v>
      </c>
      <c r="K20" s="21">
        <f t="shared" si="3"/>
        <v>14622.7</v>
      </c>
      <c r="L20" s="84">
        <f t="shared" si="1"/>
        <v>6200</v>
      </c>
      <c r="M20" s="26">
        <f t="shared" si="2"/>
        <v>20822.7</v>
      </c>
      <c r="N20" s="9"/>
    </row>
    <row r="21" spans="2:14" ht="15" customHeight="1" outlineLevel="1" x14ac:dyDescent="0.3">
      <c r="B21" s="12" t="s">
        <v>44</v>
      </c>
      <c r="C21" s="41" t="s">
        <v>84</v>
      </c>
      <c r="D21" s="41"/>
      <c r="E21" s="41"/>
      <c r="F21" s="41"/>
      <c r="G21" s="14" t="s">
        <v>34</v>
      </c>
      <c r="H21" s="14">
        <v>160</v>
      </c>
      <c r="I21" s="21">
        <v>37.24</v>
      </c>
      <c r="J21" s="85">
        <v>20</v>
      </c>
      <c r="K21" s="21">
        <f t="shared" si="3"/>
        <v>5958.4000000000005</v>
      </c>
      <c r="L21" s="84">
        <f t="shared" si="1"/>
        <v>3200</v>
      </c>
      <c r="M21" s="26">
        <f t="shared" si="2"/>
        <v>9158.4000000000015</v>
      </c>
      <c r="N21" s="9"/>
    </row>
    <row r="22" spans="2:14" ht="15" customHeight="1" outlineLevel="1" x14ac:dyDescent="0.3">
      <c r="B22" s="12" t="s">
        <v>45</v>
      </c>
      <c r="C22" s="41" t="s">
        <v>85</v>
      </c>
      <c r="D22" s="41"/>
      <c r="E22" s="41"/>
      <c r="F22" s="41"/>
      <c r="G22" s="14" t="s">
        <v>34</v>
      </c>
      <c r="H22" s="14">
        <v>160</v>
      </c>
      <c r="I22" s="21">
        <v>24.06</v>
      </c>
      <c r="J22" s="85">
        <v>20</v>
      </c>
      <c r="K22" s="21">
        <f t="shared" si="3"/>
        <v>3849.6</v>
      </c>
      <c r="L22" s="84">
        <f t="shared" si="1"/>
        <v>3200</v>
      </c>
      <c r="M22" s="26">
        <f t="shared" si="2"/>
        <v>7049.6</v>
      </c>
      <c r="N22" s="9"/>
    </row>
    <row r="23" spans="2:14" ht="30" customHeight="1" outlineLevel="1" x14ac:dyDescent="0.3">
      <c r="B23" s="12" t="s">
        <v>46</v>
      </c>
      <c r="C23" s="42" t="s">
        <v>122</v>
      </c>
      <c r="D23" s="42"/>
      <c r="E23" s="42"/>
      <c r="F23" s="42"/>
      <c r="G23" s="14" t="s">
        <v>36</v>
      </c>
      <c r="H23" s="14">
        <v>31</v>
      </c>
      <c r="I23" s="21">
        <v>1685.12</v>
      </c>
      <c r="J23" s="85">
        <v>1200</v>
      </c>
      <c r="K23" s="21">
        <f t="shared" si="3"/>
        <v>52238.719999999994</v>
      </c>
      <c r="L23" s="84">
        <f t="shared" si="1"/>
        <v>37200</v>
      </c>
      <c r="M23" s="26">
        <f t="shared" si="2"/>
        <v>89438.720000000001</v>
      </c>
      <c r="N23" s="9"/>
    </row>
    <row r="24" spans="2:14" ht="15" customHeight="1" outlineLevel="1" x14ac:dyDescent="0.3">
      <c r="B24" s="12" t="s">
        <v>47</v>
      </c>
      <c r="C24" s="41" t="s">
        <v>114</v>
      </c>
      <c r="D24" s="41"/>
      <c r="E24" s="41"/>
      <c r="F24" s="41"/>
      <c r="G24" s="14" t="s">
        <v>51</v>
      </c>
      <c r="H24" s="14">
        <v>31</v>
      </c>
      <c r="I24" s="21"/>
      <c r="J24" s="85">
        <v>5</v>
      </c>
      <c r="K24" s="21">
        <f t="shared" si="3"/>
        <v>0</v>
      </c>
      <c r="L24" s="84">
        <f t="shared" si="1"/>
        <v>155</v>
      </c>
      <c r="M24" s="26">
        <f t="shared" si="2"/>
        <v>155</v>
      </c>
      <c r="N24" s="9"/>
    </row>
    <row r="25" spans="2:14" ht="15" customHeight="1" outlineLevel="1" x14ac:dyDescent="0.3">
      <c r="B25" s="12" t="s">
        <v>48</v>
      </c>
      <c r="C25" s="41" t="s">
        <v>113</v>
      </c>
      <c r="D25" s="41"/>
      <c r="E25" s="41"/>
      <c r="F25" s="41"/>
      <c r="G25" s="14" t="s">
        <v>51</v>
      </c>
      <c r="H25" s="14">
        <v>31</v>
      </c>
      <c r="I25" s="21"/>
      <c r="J25" s="85">
        <v>0</v>
      </c>
      <c r="K25" s="21">
        <f t="shared" si="3"/>
        <v>0</v>
      </c>
      <c r="L25" s="84">
        <f t="shared" si="1"/>
        <v>0</v>
      </c>
      <c r="M25" s="26">
        <f t="shared" si="2"/>
        <v>0</v>
      </c>
      <c r="N25" s="9"/>
    </row>
    <row r="26" spans="2:14" ht="15" customHeight="1" outlineLevel="1" x14ac:dyDescent="0.3">
      <c r="B26" s="12" t="s">
        <v>49</v>
      </c>
      <c r="C26" s="41" t="s">
        <v>94</v>
      </c>
      <c r="D26" s="41"/>
      <c r="E26" s="41"/>
      <c r="F26" s="41"/>
      <c r="G26" s="14" t="s">
        <v>36</v>
      </c>
      <c r="H26" s="14">
        <v>527</v>
      </c>
      <c r="I26" s="21">
        <f>51.46+30.6</f>
        <v>82.06</v>
      </c>
      <c r="J26" s="85">
        <v>70</v>
      </c>
      <c r="K26" s="21">
        <f t="shared" si="3"/>
        <v>43245.62</v>
      </c>
      <c r="L26" s="84">
        <f t="shared" si="1"/>
        <v>36890</v>
      </c>
      <c r="M26" s="26">
        <f t="shared" si="2"/>
        <v>80135.62</v>
      </c>
      <c r="N26" s="9"/>
    </row>
    <row r="27" spans="2:14" ht="14.25" customHeight="1" outlineLevel="1" x14ac:dyDescent="0.3">
      <c r="B27" s="12" t="s">
        <v>50</v>
      </c>
      <c r="C27" s="41" t="s">
        <v>117</v>
      </c>
      <c r="D27" s="41"/>
      <c r="E27" s="41"/>
      <c r="F27" s="41"/>
      <c r="G27" s="14" t="s">
        <v>51</v>
      </c>
      <c r="H27" s="14">
        <v>31</v>
      </c>
      <c r="I27" s="21"/>
      <c r="J27" s="85">
        <v>0</v>
      </c>
      <c r="K27" s="21">
        <f t="shared" si="3"/>
        <v>0</v>
      </c>
      <c r="L27" s="21">
        <f t="shared" si="1"/>
        <v>0</v>
      </c>
      <c r="M27" s="26">
        <f t="shared" si="2"/>
        <v>0</v>
      </c>
      <c r="N27" s="9"/>
    </row>
    <row r="28" spans="2:14" ht="15" customHeight="1" outlineLevel="1" x14ac:dyDescent="0.3">
      <c r="B28" s="45" t="s">
        <v>108</v>
      </c>
      <c r="C28" s="46"/>
      <c r="D28" s="46"/>
      <c r="E28" s="46"/>
      <c r="F28" s="46"/>
      <c r="G28" s="46"/>
      <c r="H28" s="46"/>
      <c r="I28" s="46"/>
      <c r="J28" s="46"/>
      <c r="K28" s="17">
        <f>SUM(K9:K27)</f>
        <v>543940.24</v>
      </c>
      <c r="L28" s="90">
        <f>SUM(L9:L27)</f>
        <v>565005</v>
      </c>
      <c r="M28" s="22">
        <f>SUM(M9:M27)</f>
        <v>1108945.24</v>
      </c>
      <c r="N28" s="10"/>
    </row>
    <row r="29" spans="2:14" ht="15" customHeight="1" outlineLevel="1" thickBot="1" x14ac:dyDescent="0.35">
      <c r="B29" s="47" t="s">
        <v>140</v>
      </c>
      <c r="C29" s="48"/>
      <c r="D29" s="48"/>
      <c r="E29" s="48"/>
      <c r="F29" s="48"/>
      <c r="G29" s="48"/>
      <c r="H29" s="48"/>
      <c r="I29" s="48"/>
      <c r="J29" s="48"/>
      <c r="K29" s="23">
        <f>K28*9</f>
        <v>4895462.16</v>
      </c>
      <c r="L29" s="89">
        <f t="shared" ref="L29:M29" si="4">L28*9</f>
        <v>5085045</v>
      </c>
      <c r="M29" s="27">
        <f t="shared" si="4"/>
        <v>9980507.1600000001</v>
      </c>
      <c r="N29" s="10"/>
    </row>
    <row r="30" spans="2:14" ht="15" customHeight="1" outlineLevel="1" x14ac:dyDescent="0.3">
      <c r="B30" s="28" t="s">
        <v>12</v>
      </c>
      <c r="C30" s="43" t="s">
        <v>32</v>
      </c>
      <c r="D30" s="43"/>
      <c r="E30" s="43"/>
      <c r="F30" s="43"/>
      <c r="G30" s="43"/>
      <c r="H30" s="43"/>
      <c r="I30" s="43"/>
      <c r="J30" s="43"/>
      <c r="K30" s="43"/>
      <c r="L30" s="43"/>
      <c r="M30" s="44"/>
      <c r="N30" s="5"/>
    </row>
    <row r="31" spans="2:14" ht="15" customHeight="1" outlineLevel="1" x14ac:dyDescent="0.3">
      <c r="B31" s="12" t="s">
        <v>13</v>
      </c>
      <c r="C31" s="41" t="s">
        <v>104</v>
      </c>
      <c r="D31" s="41"/>
      <c r="E31" s="41"/>
      <c r="F31" s="41"/>
      <c r="G31" s="14" t="s">
        <v>62</v>
      </c>
      <c r="H31" s="14">
        <v>140</v>
      </c>
      <c r="I31" s="21">
        <v>232.03</v>
      </c>
      <c r="J31" s="85">
        <v>110</v>
      </c>
      <c r="K31" s="21">
        <f>I31*H31</f>
        <v>32484.2</v>
      </c>
      <c r="L31" s="84">
        <f>H31*J31</f>
        <v>15400</v>
      </c>
      <c r="M31" s="26">
        <f>L31+K31</f>
        <v>47884.2</v>
      </c>
      <c r="N31" s="9"/>
    </row>
    <row r="32" spans="2:14" ht="15" customHeight="1" outlineLevel="1" x14ac:dyDescent="0.3">
      <c r="B32" s="12" t="s">
        <v>14</v>
      </c>
      <c r="C32" s="41" t="s">
        <v>105</v>
      </c>
      <c r="D32" s="41"/>
      <c r="E32" s="41"/>
      <c r="F32" s="41"/>
      <c r="G32" s="14" t="s">
        <v>62</v>
      </c>
      <c r="H32" s="14">
        <v>75</v>
      </c>
      <c r="I32" s="21">
        <v>367.55</v>
      </c>
      <c r="J32" s="85">
        <v>80</v>
      </c>
      <c r="K32" s="21">
        <f t="shared" ref="K32:K43" si="5">I32*H32</f>
        <v>27566.25</v>
      </c>
      <c r="L32" s="84">
        <f t="shared" ref="L32:L43" si="6">H32*J32</f>
        <v>6000</v>
      </c>
      <c r="M32" s="26">
        <f t="shared" ref="M32:M43" si="7">L32+K32</f>
        <v>33566.25</v>
      </c>
      <c r="N32" s="9"/>
    </row>
    <row r="33" spans="2:14" ht="15.6" outlineLevel="1" x14ac:dyDescent="0.3">
      <c r="B33" s="12" t="s">
        <v>15</v>
      </c>
      <c r="C33" s="41" t="s">
        <v>68</v>
      </c>
      <c r="D33" s="41"/>
      <c r="E33" s="41"/>
      <c r="F33" s="41"/>
      <c r="G33" s="14" t="s">
        <v>62</v>
      </c>
      <c r="H33" s="14">
        <v>75</v>
      </c>
      <c r="I33" s="21">
        <v>134.11000000000001</v>
      </c>
      <c r="J33" s="85">
        <v>0</v>
      </c>
      <c r="K33" s="21">
        <f t="shared" si="5"/>
        <v>10058.250000000002</v>
      </c>
      <c r="L33" s="84">
        <f t="shared" si="6"/>
        <v>0</v>
      </c>
      <c r="M33" s="26">
        <f t="shared" si="7"/>
        <v>10058.250000000002</v>
      </c>
      <c r="N33" s="9"/>
    </row>
    <row r="34" spans="2:14" ht="15" customHeight="1" outlineLevel="1" x14ac:dyDescent="0.3">
      <c r="B34" s="12" t="s">
        <v>16</v>
      </c>
      <c r="C34" s="41" t="s">
        <v>124</v>
      </c>
      <c r="D34" s="41"/>
      <c r="E34" s="41"/>
      <c r="F34" s="41"/>
      <c r="G34" s="14" t="s">
        <v>36</v>
      </c>
      <c r="H34" s="14">
        <v>3</v>
      </c>
      <c r="I34" s="21">
        <v>1573.2317</v>
      </c>
      <c r="J34" s="85">
        <v>0</v>
      </c>
      <c r="K34" s="21">
        <f t="shared" si="5"/>
        <v>4719.6950999999999</v>
      </c>
      <c r="L34" s="84">
        <f t="shared" si="6"/>
        <v>0</v>
      </c>
      <c r="M34" s="26">
        <f t="shared" si="7"/>
        <v>4719.6950999999999</v>
      </c>
      <c r="N34" s="9"/>
    </row>
    <row r="35" spans="2:14" ht="15" customHeight="1" outlineLevel="1" x14ac:dyDescent="0.3">
      <c r="B35" s="12" t="s">
        <v>17</v>
      </c>
      <c r="C35" s="41" t="s">
        <v>125</v>
      </c>
      <c r="D35" s="41"/>
      <c r="E35" s="41"/>
      <c r="F35" s="41"/>
      <c r="G35" s="14" t="s">
        <v>36</v>
      </c>
      <c r="H35" s="14">
        <v>3</v>
      </c>
      <c r="I35" s="21">
        <v>1573.2317</v>
      </c>
      <c r="J35" s="85">
        <v>0</v>
      </c>
      <c r="K35" s="21">
        <f t="shared" si="5"/>
        <v>4719.6950999999999</v>
      </c>
      <c r="L35" s="84">
        <f t="shared" si="6"/>
        <v>0</v>
      </c>
      <c r="M35" s="26">
        <f t="shared" si="7"/>
        <v>4719.6950999999999</v>
      </c>
      <c r="N35" s="9"/>
    </row>
    <row r="36" spans="2:14" ht="15" customHeight="1" outlineLevel="1" x14ac:dyDescent="0.3">
      <c r="B36" s="12" t="s">
        <v>53</v>
      </c>
      <c r="C36" s="41" t="s">
        <v>61</v>
      </c>
      <c r="D36" s="41"/>
      <c r="E36" s="41"/>
      <c r="F36" s="41"/>
      <c r="G36" s="14" t="s">
        <v>62</v>
      </c>
      <c r="H36" s="14">
        <v>20</v>
      </c>
      <c r="I36" s="21">
        <v>466.26320000000004</v>
      </c>
      <c r="J36" s="85">
        <v>0</v>
      </c>
      <c r="K36" s="21">
        <f t="shared" si="5"/>
        <v>9325.264000000001</v>
      </c>
      <c r="L36" s="84">
        <f t="shared" si="6"/>
        <v>0</v>
      </c>
      <c r="M36" s="26">
        <f t="shared" si="7"/>
        <v>9325.264000000001</v>
      </c>
      <c r="N36" s="9"/>
    </row>
    <row r="37" spans="2:14" ht="15" customHeight="1" outlineLevel="1" x14ac:dyDescent="0.3">
      <c r="B37" s="12" t="s">
        <v>54</v>
      </c>
      <c r="C37" s="41" t="s">
        <v>118</v>
      </c>
      <c r="D37" s="41"/>
      <c r="E37" s="41"/>
      <c r="F37" s="41"/>
      <c r="G37" s="14" t="s">
        <v>67</v>
      </c>
      <c r="H37" s="14">
        <v>1</v>
      </c>
      <c r="I37" s="21">
        <v>10800</v>
      </c>
      <c r="J37" s="85">
        <v>0</v>
      </c>
      <c r="K37" s="21">
        <f t="shared" si="5"/>
        <v>10800</v>
      </c>
      <c r="L37" s="84">
        <f t="shared" si="6"/>
        <v>0</v>
      </c>
      <c r="M37" s="26">
        <f t="shared" si="7"/>
        <v>10800</v>
      </c>
      <c r="N37" s="9"/>
    </row>
    <row r="38" spans="2:14" ht="15" customHeight="1" outlineLevel="1" x14ac:dyDescent="0.3">
      <c r="B38" s="12" t="s">
        <v>55</v>
      </c>
      <c r="C38" s="41" t="s">
        <v>123</v>
      </c>
      <c r="D38" s="41"/>
      <c r="E38" s="41"/>
      <c r="F38" s="41"/>
      <c r="G38" s="14" t="s">
        <v>62</v>
      </c>
      <c r="H38" s="14">
        <v>65</v>
      </c>
      <c r="I38" s="21">
        <v>232.03</v>
      </c>
      <c r="J38" s="85">
        <v>110</v>
      </c>
      <c r="K38" s="21">
        <f t="shared" si="5"/>
        <v>15081.95</v>
      </c>
      <c r="L38" s="84">
        <f t="shared" si="6"/>
        <v>7150</v>
      </c>
      <c r="M38" s="26">
        <f t="shared" si="7"/>
        <v>22231.95</v>
      </c>
      <c r="N38" s="9"/>
    </row>
    <row r="39" spans="2:14" ht="15" customHeight="1" outlineLevel="1" x14ac:dyDescent="0.3">
      <c r="B39" s="12" t="s">
        <v>56</v>
      </c>
      <c r="C39" s="41" t="s">
        <v>63</v>
      </c>
      <c r="D39" s="41"/>
      <c r="E39" s="41"/>
      <c r="F39" s="41"/>
      <c r="G39" s="14" t="s">
        <v>62</v>
      </c>
      <c r="H39" s="14">
        <v>65</v>
      </c>
      <c r="I39" s="21">
        <v>134.11000000000001</v>
      </c>
      <c r="J39" s="85">
        <v>0</v>
      </c>
      <c r="K39" s="21">
        <f t="shared" si="5"/>
        <v>8717.1500000000015</v>
      </c>
      <c r="L39" s="84">
        <f t="shared" si="6"/>
        <v>0</v>
      </c>
      <c r="M39" s="26">
        <f t="shared" si="7"/>
        <v>8717.1500000000015</v>
      </c>
      <c r="N39" s="9"/>
    </row>
    <row r="40" spans="2:14" ht="15" customHeight="1" outlineLevel="1" x14ac:dyDescent="0.3">
      <c r="B40" s="12" t="s">
        <v>57</v>
      </c>
      <c r="C40" s="41" t="s">
        <v>64</v>
      </c>
      <c r="D40" s="41"/>
      <c r="E40" s="41"/>
      <c r="F40" s="41"/>
      <c r="G40" s="14" t="s">
        <v>66</v>
      </c>
      <c r="H40" s="14">
        <v>3</v>
      </c>
      <c r="I40" s="21">
        <v>1573.2338399999999</v>
      </c>
      <c r="J40" s="85">
        <v>0</v>
      </c>
      <c r="K40" s="21">
        <f t="shared" si="5"/>
        <v>4719.7015199999996</v>
      </c>
      <c r="L40" s="84">
        <f t="shared" si="6"/>
        <v>0</v>
      </c>
      <c r="M40" s="26">
        <f t="shared" si="7"/>
        <v>4719.7015199999996</v>
      </c>
      <c r="N40" s="9"/>
    </row>
    <row r="41" spans="2:14" ht="15" customHeight="1" outlineLevel="1" x14ac:dyDescent="0.3">
      <c r="B41" s="12" t="s">
        <v>58</v>
      </c>
      <c r="C41" s="41" t="s">
        <v>65</v>
      </c>
      <c r="D41" s="41"/>
      <c r="E41" s="41"/>
      <c r="F41" s="41"/>
      <c r="G41" s="14" t="s">
        <v>66</v>
      </c>
      <c r="H41" s="14">
        <v>3</v>
      </c>
      <c r="I41" s="21">
        <v>595.40364</v>
      </c>
      <c r="J41" s="85">
        <v>0</v>
      </c>
      <c r="K41" s="21">
        <f t="shared" si="5"/>
        <v>1786.21092</v>
      </c>
      <c r="L41" s="84">
        <f t="shared" si="6"/>
        <v>0</v>
      </c>
      <c r="M41" s="26">
        <f t="shared" si="7"/>
        <v>1786.21092</v>
      </c>
      <c r="N41" s="9"/>
    </row>
    <row r="42" spans="2:14" ht="15" customHeight="1" outlineLevel="1" x14ac:dyDescent="0.3">
      <c r="B42" s="12" t="s">
        <v>59</v>
      </c>
      <c r="C42" s="41" t="s">
        <v>118</v>
      </c>
      <c r="D42" s="41"/>
      <c r="E42" s="41"/>
      <c r="F42" s="41"/>
      <c r="G42" s="14" t="s">
        <v>67</v>
      </c>
      <c r="H42" s="14">
        <v>1</v>
      </c>
      <c r="I42" s="21">
        <v>0</v>
      </c>
      <c r="J42" s="85">
        <v>0</v>
      </c>
      <c r="K42" s="21">
        <f t="shared" si="5"/>
        <v>0</v>
      </c>
      <c r="L42" s="84">
        <f t="shared" si="6"/>
        <v>0</v>
      </c>
      <c r="M42" s="26">
        <f t="shared" si="7"/>
        <v>0</v>
      </c>
      <c r="N42" s="9"/>
    </row>
    <row r="43" spans="2:14" ht="15" customHeight="1" outlineLevel="1" x14ac:dyDescent="0.3">
      <c r="B43" s="12" t="s">
        <v>60</v>
      </c>
      <c r="C43" s="41" t="s">
        <v>69</v>
      </c>
      <c r="D43" s="41"/>
      <c r="E43" s="41"/>
      <c r="F43" s="41"/>
      <c r="G43" s="14" t="s">
        <v>62</v>
      </c>
      <c r="H43" s="14">
        <v>10</v>
      </c>
      <c r="I43" s="21">
        <v>37.24</v>
      </c>
      <c r="J43" s="85">
        <v>30</v>
      </c>
      <c r="K43" s="21">
        <f t="shared" si="5"/>
        <v>372.40000000000003</v>
      </c>
      <c r="L43" s="84">
        <f t="shared" si="6"/>
        <v>300</v>
      </c>
      <c r="M43" s="26">
        <f t="shared" si="7"/>
        <v>672.40000000000009</v>
      </c>
      <c r="N43" s="9"/>
    </row>
    <row r="44" spans="2:14" ht="15" customHeight="1" outlineLevel="1" x14ac:dyDescent="0.3">
      <c r="B44" s="45" t="s">
        <v>108</v>
      </c>
      <c r="C44" s="46"/>
      <c r="D44" s="46"/>
      <c r="E44" s="46"/>
      <c r="F44" s="46"/>
      <c r="G44" s="46"/>
      <c r="H44" s="46"/>
      <c r="I44" s="46"/>
      <c r="J44" s="46"/>
      <c r="K44" s="17">
        <f>SUM(K31:K43)</f>
        <v>130350.76663999997</v>
      </c>
      <c r="L44" s="90">
        <f>SUM(L31:L43)</f>
        <v>28850</v>
      </c>
      <c r="M44" s="22">
        <f>SUM(M31:M43)</f>
        <v>159200.76663999999</v>
      </c>
      <c r="N44" s="10"/>
    </row>
    <row r="45" spans="2:14" ht="15" customHeight="1" outlineLevel="1" thickBot="1" x14ac:dyDescent="0.35">
      <c r="B45" s="47" t="s">
        <v>140</v>
      </c>
      <c r="C45" s="48"/>
      <c r="D45" s="48"/>
      <c r="E45" s="48"/>
      <c r="F45" s="48"/>
      <c r="G45" s="48"/>
      <c r="H45" s="48"/>
      <c r="I45" s="48"/>
      <c r="J45" s="48"/>
      <c r="K45" s="23">
        <f>K44*9</f>
        <v>1173156.8997599997</v>
      </c>
      <c r="L45" s="89">
        <f t="shared" ref="L45:M45" si="8">L44*9</f>
        <v>259650</v>
      </c>
      <c r="M45" s="27">
        <f t="shared" si="8"/>
        <v>1432806.8997599999</v>
      </c>
      <c r="N45" s="10"/>
    </row>
    <row r="46" spans="2:14" ht="15" customHeight="1" outlineLevel="1" x14ac:dyDescent="0.3">
      <c r="B46" s="28" t="s">
        <v>18</v>
      </c>
      <c r="C46" s="43" t="s">
        <v>26</v>
      </c>
      <c r="D46" s="43"/>
      <c r="E46" s="43"/>
      <c r="F46" s="43"/>
      <c r="G46" s="43"/>
      <c r="H46" s="43"/>
      <c r="I46" s="43"/>
      <c r="J46" s="43"/>
      <c r="K46" s="43"/>
      <c r="L46" s="43"/>
      <c r="M46" s="44"/>
      <c r="N46" s="5"/>
    </row>
    <row r="47" spans="2:14" ht="15" customHeight="1" outlineLevel="1" x14ac:dyDescent="0.3">
      <c r="B47" s="12" t="s">
        <v>19</v>
      </c>
      <c r="C47" s="41" t="s">
        <v>86</v>
      </c>
      <c r="D47" s="41"/>
      <c r="E47" s="41"/>
      <c r="F47" s="41"/>
      <c r="G47" s="14" t="s">
        <v>62</v>
      </c>
      <c r="H47" s="14">
        <v>10</v>
      </c>
      <c r="I47" s="21">
        <v>193.61</v>
      </c>
      <c r="J47" s="86">
        <v>35</v>
      </c>
      <c r="K47" s="21">
        <f>I47*H47</f>
        <v>1936.1000000000001</v>
      </c>
      <c r="L47" s="84">
        <f>H47*J47</f>
        <v>350</v>
      </c>
      <c r="M47" s="26">
        <f>L47+K47</f>
        <v>2286.1000000000004</v>
      </c>
      <c r="N47" s="9"/>
    </row>
    <row r="48" spans="2:14" ht="15" customHeight="1" outlineLevel="1" x14ac:dyDescent="0.3">
      <c r="B48" s="12" t="s">
        <v>20</v>
      </c>
      <c r="C48" s="41" t="s">
        <v>87</v>
      </c>
      <c r="D48" s="41"/>
      <c r="E48" s="41"/>
      <c r="F48" s="41"/>
      <c r="G48" s="14" t="s">
        <v>62</v>
      </c>
      <c r="H48" s="14">
        <v>215</v>
      </c>
      <c r="I48" s="21">
        <v>78.2</v>
      </c>
      <c r="J48" s="86">
        <v>30</v>
      </c>
      <c r="K48" s="21">
        <f t="shared" ref="K48:K59" si="9">I48*H48</f>
        <v>16813</v>
      </c>
      <c r="L48" s="84">
        <f t="shared" ref="L48:L59" si="10">H48*J48</f>
        <v>6450</v>
      </c>
      <c r="M48" s="26">
        <f t="shared" ref="M48:M59" si="11">L48+K48</f>
        <v>23263</v>
      </c>
      <c r="N48" s="9"/>
    </row>
    <row r="49" spans="2:14" ht="15" customHeight="1" outlineLevel="1" x14ac:dyDescent="0.3">
      <c r="B49" s="12" t="s">
        <v>21</v>
      </c>
      <c r="C49" s="41" t="s">
        <v>88</v>
      </c>
      <c r="D49" s="41"/>
      <c r="E49" s="41"/>
      <c r="F49" s="41"/>
      <c r="G49" s="14" t="s">
        <v>62</v>
      </c>
      <c r="H49" s="14">
        <v>225</v>
      </c>
      <c r="I49" s="21">
        <v>50.72</v>
      </c>
      <c r="J49" s="86">
        <v>30</v>
      </c>
      <c r="K49" s="21">
        <f t="shared" si="9"/>
        <v>11412</v>
      </c>
      <c r="L49" s="84">
        <f t="shared" si="10"/>
        <v>6750</v>
      </c>
      <c r="M49" s="26">
        <f t="shared" si="11"/>
        <v>18162</v>
      </c>
      <c r="N49" s="9"/>
    </row>
    <row r="50" spans="2:14" ht="15" customHeight="1" outlineLevel="1" x14ac:dyDescent="0.3">
      <c r="B50" s="12" t="s">
        <v>22</v>
      </c>
      <c r="C50" s="41" t="s">
        <v>89</v>
      </c>
      <c r="D50" s="41"/>
      <c r="E50" s="41"/>
      <c r="F50" s="41"/>
      <c r="G50" s="14" t="s">
        <v>62</v>
      </c>
      <c r="H50" s="14">
        <v>70</v>
      </c>
      <c r="I50" s="21">
        <v>69.209999999999994</v>
      </c>
      <c r="J50" s="86">
        <v>30</v>
      </c>
      <c r="K50" s="21">
        <f t="shared" si="9"/>
        <v>4844.7</v>
      </c>
      <c r="L50" s="84">
        <f t="shared" si="10"/>
        <v>2100</v>
      </c>
      <c r="M50" s="26">
        <f t="shared" si="11"/>
        <v>6944.7</v>
      </c>
      <c r="N50" s="9"/>
    </row>
    <row r="51" spans="2:14" ht="15" customHeight="1" outlineLevel="1" x14ac:dyDescent="0.3">
      <c r="B51" s="12" t="s">
        <v>23</v>
      </c>
      <c r="C51" s="41" t="s">
        <v>84</v>
      </c>
      <c r="D51" s="41"/>
      <c r="E51" s="41"/>
      <c r="F51" s="41"/>
      <c r="G51" s="14" t="s">
        <v>62</v>
      </c>
      <c r="H51" s="14">
        <v>30</v>
      </c>
      <c r="I51" s="21">
        <v>37.24</v>
      </c>
      <c r="J51" s="86">
        <v>20</v>
      </c>
      <c r="K51" s="21">
        <f t="shared" si="9"/>
        <v>1117.2</v>
      </c>
      <c r="L51" s="84">
        <f t="shared" si="10"/>
        <v>600</v>
      </c>
      <c r="M51" s="26">
        <f t="shared" si="11"/>
        <v>1717.2</v>
      </c>
      <c r="N51" s="9"/>
    </row>
    <row r="52" spans="2:14" ht="15" customHeight="1" outlineLevel="1" x14ac:dyDescent="0.3">
      <c r="B52" s="12" t="s">
        <v>70</v>
      </c>
      <c r="C52" s="41" t="s">
        <v>119</v>
      </c>
      <c r="D52" s="41"/>
      <c r="E52" s="41"/>
      <c r="F52" s="41"/>
      <c r="G52" s="14" t="s">
        <v>62</v>
      </c>
      <c r="H52" s="14">
        <v>14</v>
      </c>
      <c r="I52" s="21"/>
      <c r="J52" s="85">
        <v>60</v>
      </c>
      <c r="K52" s="21">
        <f t="shared" si="9"/>
        <v>0</v>
      </c>
      <c r="L52" s="84">
        <f t="shared" si="10"/>
        <v>840</v>
      </c>
      <c r="M52" s="26">
        <f t="shared" si="11"/>
        <v>840</v>
      </c>
      <c r="N52" s="9"/>
    </row>
    <row r="53" spans="2:14" ht="15" customHeight="1" outlineLevel="1" x14ac:dyDescent="0.3">
      <c r="B53" s="12" t="s">
        <v>71</v>
      </c>
      <c r="C53" s="41" t="s">
        <v>121</v>
      </c>
      <c r="D53" s="41"/>
      <c r="E53" s="41"/>
      <c r="F53" s="41"/>
      <c r="G53" s="14" t="s">
        <v>36</v>
      </c>
      <c r="H53" s="14">
        <v>7</v>
      </c>
      <c r="I53" s="21"/>
      <c r="J53" s="85">
        <v>60</v>
      </c>
      <c r="K53" s="21">
        <f t="shared" si="9"/>
        <v>0</v>
      </c>
      <c r="L53" s="84">
        <f t="shared" si="10"/>
        <v>420</v>
      </c>
      <c r="M53" s="26">
        <f t="shared" si="11"/>
        <v>420</v>
      </c>
      <c r="N53" s="9"/>
    </row>
    <row r="54" spans="2:14" ht="15.6" outlineLevel="1" x14ac:dyDescent="0.3">
      <c r="B54" s="12" t="s">
        <v>72</v>
      </c>
      <c r="C54" s="41" t="s">
        <v>35</v>
      </c>
      <c r="D54" s="41"/>
      <c r="E54" s="41"/>
      <c r="F54" s="41"/>
      <c r="G54" s="14" t="s">
        <v>36</v>
      </c>
      <c r="H54" s="14">
        <v>50</v>
      </c>
      <c r="I54" s="21">
        <v>7.12</v>
      </c>
      <c r="J54" s="83">
        <v>70</v>
      </c>
      <c r="K54" s="21">
        <f t="shared" si="9"/>
        <v>356</v>
      </c>
      <c r="L54" s="84">
        <f t="shared" si="10"/>
        <v>3500</v>
      </c>
      <c r="M54" s="26">
        <f t="shared" si="11"/>
        <v>3856</v>
      </c>
      <c r="N54" s="9"/>
    </row>
    <row r="55" spans="2:14" ht="15.6" outlineLevel="1" x14ac:dyDescent="0.3">
      <c r="B55" s="12" t="s">
        <v>74</v>
      </c>
      <c r="C55" s="41" t="s">
        <v>73</v>
      </c>
      <c r="D55" s="41"/>
      <c r="E55" s="41"/>
      <c r="F55" s="41"/>
      <c r="G55" s="14" t="s">
        <v>36</v>
      </c>
      <c r="H55" s="14">
        <v>19</v>
      </c>
      <c r="I55" s="21">
        <v>1114.9100000000001</v>
      </c>
      <c r="J55" s="83">
        <v>130</v>
      </c>
      <c r="K55" s="21">
        <f t="shared" si="9"/>
        <v>21183.29</v>
      </c>
      <c r="L55" s="84">
        <f t="shared" si="10"/>
        <v>2470</v>
      </c>
      <c r="M55" s="26">
        <f t="shared" si="11"/>
        <v>23653.29</v>
      </c>
      <c r="N55" s="9"/>
    </row>
    <row r="56" spans="2:14" ht="15" customHeight="1" outlineLevel="1" x14ac:dyDescent="0.3">
      <c r="B56" s="12" t="s">
        <v>75</v>
      </c>
      <c r="C56" s="41" t="s">
        <v>120</v>
      </c>
      <c r="D56" s="41"/>
      <c r="E56" s="41"/>
      <c r="F56" s="41"/>
      <c r="G56" s="14" t="s">
        <v>67</v>
      </c>
      <c r="H56" s="14">
        <v>1</v>
      </c>
      <c r="I56" s="21"/>
      <c r="J56" s="85">
        <v>300</v>
      </c>
      <c r="K56" s="21">
        <f t="shared" si="9"/>
        <v>0</v>
      </c>
      <c r="L56" s="84">
        <f t="shared" si="10"/>
        <v>300</v>
      </c>
      <c r="M56" s="26">
        <f t="shared" si="11"/>
        <v>300</v>
      </c>
      <c r="N56" s="9"/>
    </row>
    <row r="57" spans="2:14" ht="15" customHeight="1" outlineLevel="1" x14ac:dyDescent="0.3">
      <c r="B57" s="12" t="s">
        <v>76</v>
      </c>
      <c r="C57" s="41" t="s">
        <v>106</v>
      </c>
      <c r="D57" s="41"/>
      <c r="E57" s="41"/>
      <c r="F57" s="41"/>
      <c r="G57" s="14" t="s">
        <v>36</v>
      </c>
      <c r="H57" s="14">
        <v>75</v>
      </c>
      <c r="I57" s="21">
        <f>51.46+10.39</f>
        <v>61.85</v>
      </c>
      <c r="J57" s="85">
        <v>5</v>
      </c>
      <c r="K57" s="21">
        <f t="shared" si="9"/>
        <v>4638.75</v>
      </c>
      <c r="L57" s="84">
        <f t="shared" si="10"/>
        <v>375</v>
      </c>
      <c r="M57" s="26">
        <f t="shared" si="11"/>
        <v>5013.75</v>
      </c>
      <c r="N57" s="9"/>
    </row>
    <row r="58" spans="2:14" ht="15" customHeight="1" outlineLevel="1" x14ac:dyDescent="0.3">
      <c r="B58" s="12" t="s">
        <v>77</v>
      </c>
      <c r="C58" s="41" t="s">
        <v>113</v>
      </c>
      <c r="D58" s="41"/>
      <c r="E58" s="41"/>
      <c r="F58" s="41"/>
      <c r="G58" s="14" t="s">
        <v>67</v>
      </c>
      <c r="H58" s="14">
        <v>1</v>
      </c>
      <c r="I58" s="21"/>
      <c r="J58" s="85">
        <v>0</v>
      </c>
      <c r="K58" s="21">
        <f t="shared" si="9"/>
        <v>0</v>
      </c>
      <c r="L58" s="84">
        <f t="shared" si="10"/>
        <v>0</v>
      </c>
      <c r="M58" s="26">
        <f t="shared" si="11"/>
        <v>0</v>
      </c>
      <c r="N58" s="9"/>
    </row>
    <row r="59" spans="2:14" ht="15" customHeight="1" outlineLevel="1" thickBot="1" x14ac:dyDescent="0.35">
      <c r="B59" s="29" t="s">
        <v>78</v>
      </c>
      <c r="C59" s="78" t="s">
        <v>128</v>
      </c>
      <c r="D59" s="78"/>
      <c r="E59" s="78"/>
      <c r="F59" s="78"/>
      <c r="G59" s="15" t="s">
        <v>62</v>
      </c>
      <c r="H59" s="15">
        <v>200</v>
      </c>
      <c r="I59" s="30">
        <v>14.35</v>
      </c>
      <c r="J59" s="87">
        <v>30</v>
      </c>
      <c r="K59" s="30">
        <f t="shared" si="9"/>
        <v>2870</v>
      </c>
      <c r="L59" s="88">
        <f t="shared" si="10"/>
        <v>6000</v>
      </c>
      <c r="M59" s="31">
        <f t="shared" si="11"/>
        <v>8870</v>
      </c>
      <c r="N59" s="9"/>
    </row>
    <row r="60" spans="2:14" ht="15" customHeight="1" outlineLevel="1" x14ac:dyDescent="0.3">
      <c r="B60" s="28" t="s">
        <v>24</v>
      </c>
      <c r="C60" s="43" t="s">
        <v>31</v>
      </c>
      <c r="D60" s="43"/>
      <c r="E60" s="43"/>
      <c r="F60" s="43"/>
      <c r="G60" s="43"/>
      <c r="H60" s="43"/>
      <c r="I60" s="43"/>
      <c r="J60" s="43"/>
      <c r="K60" s="43"/>
      <c r="L60" s="43"/>
      <c r="M60" s="44"/>
      <c r="N60" s="5"/>
    </row>
    <row r="61" spans="2:14" ht="15" customHeight="1" outlineLevel="1" x14ac:dyDescent="0.3">
      <c r="B61" s="12" t="s">
        <v>27</v>
      </c>
      <c r="C61" s="41" t="s">
        <v>90</v>
      </c>
      <c r="D61" s="41"/>
      <c r="E61" s="41"/>
      <c r="F61" s="41"/>
      <c r="G61" s="14" t="s">
        <v>62</v>
      </c>
      <c r="H61" s="14">
        <v>483</v>
      </c>
      <c r="I61" s="21">
        <v>164.42</v>
      </c>
      <c r="J61" s="86">
        <v>45</v>
      </c>
      <c r="K61" s="21">
        <f>I61*H61</f>
        <v>79414.86</v>
      </c>
      <c r="L61" s="84">
        <f>H61*J61</f>
        <v>21735</v>
      </c>
      <c r="M61" s="26">
        <f>L61+K61</f>
        <v>101149.86</v>
      </c>
      <c r="N61" s="9"/>
    </row>
    <row r="62" spans="2:14" ht="15" customHeight="1" outlineLevel="1" x14ac:dyDescent="0.3">
      <c r="B62" s="12" t="s">
        <v>28</v>
      </c>
      <c r="C62" s="41" t="s">
        <v>128</v>
      </c>
      <c r="D62" s="41"/>
      <c r="E62" s="41"/>
      <c r="F62" s="41"/>
      <c r="G62" s="14" t="s">
        <v>62</v>
      </c>
      <c r="H62" s="14">
        <v>186</v>
      </c>
      <c r="I62" s="21">
        <v>14.35</v>
      </c>
      <c r="J62" s="86">
        <v>35</v>
      </c>
      <c r="K62" s="21">
        <f>I62*H62</f>
        <v>2669.1</v>
      </c>
      <c r="L62" s="84">
        <f>H62*J62</f>
        <v>6510</v>
      </c>
      <c r="M62" s="26">
        <f>L62+K62</f>
        <v>9179.1</v>
      </c>
      <c r="N62" s="9"/>
    </row>
    <row r="63" spans="2:14" ht="15" customHeight="1" outlineLevel="1" x14ac:dyDescent="0.3">
      <c r="B63" s="45" t="s">
        <v>107</v>
      </c>
      <c r="C63" s="46"/>
      <c r="D63" s="46"/>
      <c r="E63" s="46"/>
      <c r="F63" s="46"/>
      <c r="G63" s="46"/>
      <c r="H63" s="46"/>
      <c r="I63" s="46"/>
      <c r="J63" s="46"/>
      <c r="K63" s="17">
        <f>SUM(K47:K62)</f>
        <v>147255</v>
      </c>
      <c r="L63" s="90">
        <f t="shared" ref="L63:M63" si="12">SUM(L47:L62)</f>
        <v>58400</v>
      </c>
      <c r="M63" s="22">
        <f t="shared" si="12"/>
        <v>205655</v>
      </c>
      <c r="N63" s="10"/>
    </row>
    <row r="64" spans="2:14" ht="15" customHeight="1" outlineLevel="1" x14ac:dyDescent="0.3">
      <c r="B64" s="45" t="s">
        <v>141</v>
      </c>
      <c r="C64" s="46"/>
      <c r="D64" s="46"/>
      <c r="E64" s="46"/>
      <c r="F64" s="46"/>
      <c r="G64" s="46"/>
      <c r="H64" s="46"/>
      <c r="I64" s="46"/>
      <c r="J64" s="46"/>
      <c r="K64" s="17">
        <f>K63*9</f>
        <v>1325295</v>
      </c>
      <c r="L64" s="92">
        <f t="shared" ref="L64:M64" si="13">L63*9</f>
        <v>525600</v>
      </c>
      <c r="M64" s="22">
        <f t="shared" si="13"/>
        <v>1850895</v>
      </c>
      <c r="N64" s="10"/>
    </row>
    <row r="65" spans="2:14" ht="15" customHeight="1" thickBot="1" x14ac:dyDescent="0.35">
      <c r="B65" s="47" t="s">
        <v>109</v>
      </c>
      <c r="C65" s="48"/>
      <c r="D65" s="48"/>
      <c r="E65" s="48"/>
      <c r="F65" s="48"/>
      <c r="G65" s="48"/>
      <c r="H65" s="48"/>
      <c r="I65" s="48"/>
      <c r="J65" s="48" t="s">
        <v>109</v>
      </c>
      <c r="K65" s="23">
        <f>K29+K45+K64</f>
        <v>7393914.0597599996</v>
      </c>
      <c r="L65" s="89">
        <f t="shared" ref="L65:M65" si="14">L29+L45+L64</f>
        <v>5870295</v>
      </c>
      <c r="M65" s="27">
        <f t="shared" si="14"/>
        <v>13264209.059760001</v>
      </c>
      <c r="N65" s="10"/>
    </row>
    <row r="66" spans="2:14" ht="15.6" x14ac:dyDescent="0.3">
      <c r="B66" s="24" t="s">
        <v>142</v>
      </c>
      <c r="C66" s="65" t="s">
        <v>169</v>
      </c>
      <c r="D66" s="65"/>
      <c r="E66" s="65"/>
      <c r="F66" s="65"/>
      <c r="G66" s="65"/>
      <c r="H66" s="65"/>
      <c r="I66" s="65"/>
      <c r="J66" s="65"/>
      <c r="K66" s="65"/>
      <c r="L66" s="65"/>
      <c r="M66" s="66"/>
      <c r="N66" s="11"/>
    </row>
    <row r="67" spans="2:14" s="2" customFormat="1" ht="15.6" outlineLevel="1" x14ac:dyDescent="0.3">
      <c r="B67" s="13" t="s">
        <v>143</v>
      </c>
      <c r="C67" s="42" t="s">
        <v>91</v>
      </c>
      <c r="D67" s="42"/>
      <c r="E67" s="42"/>
      <c r="F67" s="42"/>
      <c r="G67" s="16" t="s">
        <v>36</v>
      </c>
      <c r="H67" s="16">
        <v>6</v>
      </c>
      <c r="I67" s="21">
        <v>1890.2</v>
      </c>
      <c r="J67" s="85">
        <v>130</v>
      </c>
      <c r="K67" s="21">
        <f>I67*H67</f>
        <v>11341.2</v>
      </c>
      <c r="L67" s="84">
        <f>H67*J67</f>
        <v>780</v>
      </c>
      <c r="M67" s="26">
        <f>L67+K67</f>
        <v>12121.2</v>
      </c>
      <c r="N67" s="9"/>
    </row>
    <row r="68" spans="2:14" s="2" customFormat="1" ht="15.6" outlineLevel="1" x14ac:dyDescent="0.3">
      <c r="B68" s="13" t="s">
        <v>144</v>
      </c>
      <c r="C68" s="42" t="s">
        <v>92</v>
      </c>
      <c r="D68" s="42"/>
      <c r="E68" s="42"/>
      <c r="F68" s="42"/>
      <c r="G68" s="16" t="s">
        <v>36</v>
      </c>
      <c r="H68" s="16">
        <v>31</v>
      </c>
      <c r="I68" s="21">
        <v>216.26</v>
      </c>
      <c r="J68" s="85">
        <v>130</v>
      </c>
      <c r="K68" s="21">
        <f t="shared" ref="K68:K84" si="15">I68*H68</f>
        <v>6704.0599999999995</v>
      </c>
      <c r="L68" s="84">
        <f t="shared" ref="L68:L84" si="16">H68*J68</f>
        <v>4030</v>
      </c>
      <c r="M68" s="26">
        <f t="shared" ref="M68:M84" si="17">L68+K68</f>
        <v>10734.06</v>
      </c>
      <c r="N68" s="9"/>
    </row>
    <row r="69" spans="2:14" s="2" customFormat="1" ht="14.4" customHeight="1" outlineLevel="1" x14ac:dyDescent="0.3">
      <c r="B69" s="13" t="s">
        <v>145</v>
      </c>
      <c r="C69" s="77" t="s">
        <v>133</v>
      </c>
      <c r="D69" s="77"/>
      <c r="E69" s="77"/>
      <c r="F69" s="77"/>
      <c r="G69" s="16" t="s">
        <v>36</v>
      </c>
      <c r="H69" s="16">
        <v>31</v>
      </c>
      <c r="I69" s="21">
        <v>0</v>
      </c>
      <c r="J69" s="85">
        <v>300</v>
      </c>
      <c r="K69" s="21">
        <f t="shared" si="15"/>
        <v>0</v>
      </c>
      <c r="L69" s="84">
        <f t="shared" si="16"/>
        <v>9300</v>
      </c>
      <c r="M69" s="26">
        <f t="shared" si="17"/>
        <v>9300</v>
      </c>
      <c r="N69" s="9"/>
    </row>
    <row r="70" spans="2:14" s="2" customFormat="1" ht="15.6" outlineLevel="1" x14ac:dyDescent="0.3">
      <c r="B70" s="13" t="s">
        <v>146</v>
      </c>
      <c r="C70" s="42" t="s">
        <v>93</v>
      </c>
      <c r="D70" s="42"/>
      <c r="E70" s="42"/>
      <c r="F70" s="42"/>
      <c r="G70" s="16" t="s">
        <v>36</v>
      </c>
      <c r="H70" s="16">
        <v>2</v>
      </c>
      <c r="I70" s="21">
        <v>1800</v>
      </c>
      <c r="J70" s="85">
        <v>300</v>
      </c>
      <c r="K70" s="21">
        <f t="shared" si="15"/>
        <v>3600</v>
      </c>
      <c r="L70" s="84">
        <f t="shared" si="16"/>
        <v>600</v>
      </c>
      <c r="M70" s="26">
        <f t="shared" si="17"/>
        <v>4200</v>
      </c>
      <c r="N70" s="9"/>
    </row>
    <row r="71" spans="2:14" s="2" customFormat="1" ht="14.4" customHeight="1" outlineLevel="1" x14ac:dyDescent="0.3">
      <c r="B71" s="13" t="s">
        <v>147</v>
      </c>
      <c r="C71" s="73" t="s">
        <v>132</v>
      </c>
      <c r="D71" s="73"/>
      <c r="E71" s="73"/>
      <c r="F71" s="73"/>
      <c r="G71" s="16" t="s">
        <v>36</v>
      </c>
      <c r="H71" s="16">
        <v>66</v>
      </c>
      <c r="I71" s="21">
        <v>2568</v>
      </c>
      <c r="J71" s="83">
        <v>350</v>
      </c>
      <c r="K71" s="21">
        <f t="shared" si="15"/>
        <v>169488</v>
      </c>
      <c r="L71" s="84">
        <f t="shared" si="16"/>
        <v>23100</v>
      </c>
      <c r="M71" s="26">
        <f t="shared" si="17"/>
        <v>192588</v>
      </c>
      <c r="N71" s="9"/>
    </row>
    <row r="72" spans="2:14" s="2" customFormat="1" ht="14.4" customHeight="1" outlineLevel="1" x14ac:dyDescent="0.3">
      <c r="B72" s="13" t="s">
        <v>148</v>
      </c>
      <c r="C72" s="74" t="s">
        <v>131</v>
      </c>
      <c r="D72" s="74"/>
      <c r="E72" s="74"/>
      <c r="F72" s="74"/>
      <c r="G72" s="16" t="s">
        <v>36</v>
      </c>
      <c r="H72" s="16">
        <v>3</v>
      </c>
      <c r="I72" s="21">
        <v>2767.5</v>
      </c>
      <c r="J72" s="85">
        <v>480</v>
      </c>
      <c r="K72" s="21">
        <f t="shared" si="15"/>
        <v>8302.5</v>
      </c>
      <c r="L72" s="84">
        <f t="shared" si="16"/>
        <v>1440</v>
      </c>
      <c r="M72" s="26">
        <f t="shared" si="17"/>
        <v>9742.5</v>
      </c>
      <c r="N72" s="9"/>
    </row>
    <row r="73" spans="2:14" s="2" customFormat="1" ht="30" customHeight="1" outlineLevel="1" x14ac:dyDescent="0.3">
      <c r="B73" s="13" t="s">
        <v>149</v>
      </c>
      <c r="C73" s="74" t="s">
        <v>130</v>
      </c>
      <c r="D73" s="74"/>
      <c r="E73" s="74"/>
      <c r="F73" s="74"/>
      <c r="G73" s="16" t="s">
        <v>36</v>
      </c>
      <c r="H73" s="16">
        <v>9</v>
      </c>
      <c r="I73" s="21">
        <v>2100</v>
      </c>
      <c r="J73" s="85">
        <v>580</v>
      </c>
      <c r="K73" s="21">
        <f t="shared" si="15"/>
        <v>18900</v>
      </c>
      <c r="L73" s="84">
        <f t="shared" si="16"/>
        <v>5220</v>
      </c>
      <c r="M73" s="26">
        <f t="shared" si="17"/>
        <v>24120</v>
      </c>
      <c r="N73" s="9"/>
    </row>
    <row r="74" spans="2:14" s="2" customFormat="1" ht="15.6" outlineLevel="1" x14ac:dyDescent="0.3">
      <c r="B74" s="13" t="s">
        <v>150</v>
      </c>
      <c r="C74" s="42" t="s">
        <v>96</v>
      </c>
      <c r="D74" s="42"/>
      <c r="E74" s="42"/>
      <c r="F74" s="42"/>
      <c r="G74" s="16" t="s">
        <v>36</v>
      </c>
      <c r="H74" s="16">
        <v>3</v>
      </c>
      <c r="I74" s="21">
        <f>92.84+30.6</f>
        <v>123.44</v>
      </c>
      <c r="J74" s="85">
        <v>140</v>
      </c>
      <c r="K74" s="21">
        <f t="shared" si="15"/>
        <v>370.32</v>
      </c>
      <c r="L74" s="84">
        <f t="shared" si="16"/>
        <v>420</v>
      </c>
      <c r="M74" s="26">
        <f t="shared" si="17"/>
        <v>790.31999999999994</v>
      </c>
      <c r="N74" s="9"/>
    </row>
    <row r="75" spans="2:14" s="2" customFormat="1" ht="15.6" outlineLevel="1" x14ac:dyDescent="0.3">
      <c r="B75" s="13" t="s">
        <v>151</v>
      </c>
      <c r="C75" s="42" t="s">
        <v>98</v>
      </c>
      <c r="D75" s="42"/>
      <c r="E75" s="42"/>
      <c r="F75" s="42"/>
      <c r="G75" s="16" t="s">
        <v>36</v>
      </c>
      <c r="H75" s="16">
        <v>2</v>
      </c>
      <c r="I75" s="21">
        <f>148.09+30.6</f>
        <v>178.69</v>
      </c>
      <c r="J75" s="85">
        <v>140</v>
      </c>
      <c r="K75" s="21">
        <f t="shared" si="15"/>
        <v>357.38</v>
      </c>
      <c r="L75" s="84">
        <f t="shared" si="16"/>
        <v>280</v>
      </c>
      <c r="M75" s="26">
        <f t="shared" si="17"/>
        <v>637.38</v>
      </c>
      <c r="N75" s="9"/>
    </row>
    <row r="76" spans="2:14" s="2" customFormat="1" ht="15.6" outlineLevel="1" x14ac:dyDescent="0.3">
      <c r="B76" s="13" t="s">
        <v>152</v>
      </c>
      <c r="C76" s="42" t="s">
        <v>95</v>
      </c>
      <c r="D76" s="42"/>
      <c r="E76" s="42"/>
      <c r="F76" s="42"/>
      <c r="G76" s="16" t="s">
        <v>36</v>
      </c>
      <c r="H76" s="16">
        <v>48</v>
      </c>
      <c r="I76" s="21">
        <f>92.84+30.6</f>
        <v>123.44</v>
      </c>
      <c r="J76" s="85">
        <v>140</v>
      </c>
      <c r="K76" s="21">
        <f t="shared" si="15"/>
        <v>5925.12</v>
      </c>
      <c r="L76" s="84">
        <f t="shared" si="16"/>
        <v>6720</v>
      </c>
      <c r="M76" s="26">
        <f t="shared" si="17"/>
        <v>12645.119999999999</v>
      </c>
      <c r="N76" s="9"/>
    </row>
    <row r="77" spans="2:14" s="2" customFormat="1" ht="15.6" outlineLevel="1" x14ac:dyDescent="0.3">
      <c r="B77" s="13" t="s">
        <v>153</v>
      </c>
      <c r="C77" s="42" t="s">
        <v>97</v>
      </c>
      <c r="D77" s="42"/>
      <c r="E77" s="42"/>
      <c r="F77" s="42"/>
      <c r="G77" s="16" t="s">
        <v>36</v>
      </c>
      <c r="H77" s="16">
        <v>62</v>
      </c>
      <c r="I77" s="21">
        <f>148.09+30.6</f>
        <v>178.69</v>
      </c>
      <c r="J77" s="85">
        <v>140</v>
      </c>
      <c r="K77" s="21">
        <f t="shared" si="15"/>
        <v>11078.78</v>
      </c>
      <c r="L77" s="84">
        <f t="shared" si="16"/>
        <v>8680</v>
      </c>
      <c r="M77" s="26">
        <f t="shared" si="17"/>
        <v>19758.78</v>
      </c>
      <c r="N77" s="9"/>
    </row>
    <row r="78" spans="2:14" s="2" customFormat="1" ht="15.6" outlineLevel="1" x14ac:dyDescent="0.3">
      <c r="B78" s="13" t="s">
        <v>154</v>
      </c>
      <c r="C78" s="42" t="s">
        <v>99</v>
      </c>
      <c r="D78" s="42"/>
      <c r="E78" s="42"/>
      <c r="F78" s="42"/>
      <c r="G78" s="16" t="s">
        <v>36</v>
      </c>
      <c r="H78" s="16">
        <v>31</v>
      </c>
      <c r="I78" s="21">
        <f>267.65+61.2</f>
        <v>328.84999999999997</v>
      </c>
      <c r="J78" s="85">
        <v>140</v>
      </c>
      <c r="K78" s="21">
        <f t="shared" si="15"/>
        <v>10194.349999999999</v>
      </c>
      <c r="L78" s="84">
        <f t="shared" si="16"/>
        <v>4340</v>
      </c>
      <c r="M78" s="26">
        <f t="shared" si="17"/>
        <v>14534.349999999999</v>
      </c>
      <c r="N78" s="9"/>
    </row>
    <row r="79" spans="2:14" s="2" customFormat="1" ht="15.6" outlineLevel="1" x14ac:dyDescent="0.3">
      <c r="B79" s="13" t="s">
        <v>155</v>
      </c>
      <c r="C79" s="42" t="s">
        <v>100</v>
      </c>
      <c r="D79" s="42"/>
      <c r="E79" s="42"/>
      <c r="F79" s="42"/>
      <c r="G79" s="16" t="s">
        <v>36</v>
      </c>
      <c r="H79" s="16">
        <v>403</v>
      </c>
      <c r="I79" s="21">
        <f>122.02+30.6</f>
        <v>152.62</v>
      </c>
      <c r="J79" s="85">
        <v>140</v>
      </c>
      <c r="K79" s="21">
        <f t="shared" si="15"/>
        <v>61505.86</v>
      </c>
      <c r="L79" s="84">
        <f t="shared" si="16"/>
        <v>56420</v>
      </c>
      <c r="M79" s="26">
        <f t="shared" si="17"/>
        <v>117925.86</v>
      </c>
      <c r="N79" s="9"/>
    </row>
    <row r="80" spans="2:14" s="2" customFormat="1" ht="30" customHeight="1" outlineLevel="1" x14ac:dyDescent="0.3">
      <c r="B80" s="13" t="s">
        <v>156</v>
      </c>
      <c r="C80" s="42" t="s">
        <v>101</v>
      </c>
      <c r="D80" s="42"/>
      <c r="E80" s="42"/>
      <c r="F80" s="42"/>
      <c r="G80" s="16" t="s">
        <v>36</v>
      </c>
      <c r="H80" s="16">
        <v>31</v>
      </c>
      <c r="I80" s="21">
        <f t="shared" ref="I80:I82" si="18">122.02+30.6</f>
        <v>152.62</v>
      </c>
      <c r="J80" s="85">
        <v>140</v>
      </c>
      <c r="K80" s="21">
        <f t="shared" si="15"/>
        <v>4731.22</v>
      </c>
      <c r="L80" s="84">
        <f t="shared" si="16"/>
        <v>4340</v>
      </c>
      <c r="M80" s="26">
        <f t="shared" si="17"/>
        <v>9071.2200000000012</v>
      </c>
      <c r="N80" s="9"/>
    </row>
    <row r="81" spans="2:14" s="2" customFormat="1" ht="30" customHeight="1" outlineLevel="1" x14ac:dyDescent="0.3">
      <c r="B81" s="13" t="s">
        <v>157</v>
      </c>
      <c r="C81" s="42" t="s">
        <v>102</v>
      </c>
      <c r="D81" s="42"/>
      <c r="E81" s="42"/>
      <c r="F81" s="42"/>
      <c r="G81" s="16" t="s">
        <v>36</v>
      </c>
      <c r="H81" s="16">
        <v>31</v>
      </c>
      <c r="I81" s="21">
        <f t="shared" si="18"/>
        <v>152.62</v>
      </c>
      <c r="J81" s="85">
        <v>140</v>
      </c>
      <c r="K81" s="21">
        <f t="shared" si="15"/>
        <v>4731.22</v>
      </c>
      <c r="L81" s="84">
        <f t="shared" si="16"/>
        <v>4340</v>
      </c>
      <c r="M81" s="26">
        <f t="shared" si="17"/>
        <v>9071.2200000000012</v>
      </c>
      <c r="N81" s="9"/>
    </row>
    <row r="82" spans="2:14" s="2" customFormat="1" ht="15.6" outlineLevel="1" x14ac:dyDescent="0.3">
      <c r="B82" s="13" t="s">
        <v>158</v>
      </c>
      <c r="C82" s="42" t="s">
        <v>100</v>
      </c>
      <c r="D82" s="42"/>
      <c r="E82" s="42"/>
      <c r="F82" s="42"/>
      <c r="G82" s="16" t="s">
        <v>36</v>
      </c>
      <c r="H82" s="16">
        <v>31</v>
      </c>
      <c r="I82" s="21">
        <f t="shared" si="18"/>
        <v>152.62</v>
      </c>
      <c r="J82" s="85">
        <v>140</v>
      </c>
      <c r="K82" s="21">
        <f t="shared" si="15"/>
        <v>4731.22</v>
      </c>
      <c r="L82" s="84">
        <f t="shared" si="16"/>
        <v>4340</v>
      </c>
      <c r="M82" s="26">
        <f t="shared" si="17"/>
        <v>9071.2200000000012</v>
      </c>
      <c r="N82" s="9"/>
    </row>
    <row r="83" spans="2:14" s="2" customFormat="1" ht="15.6" outlineLevel="1" x14ac:dyDescent="0.3">
      <c r="B83" s="13" t="s">
        <v>159</v>
      </c>
      <c r="C83" s="42" t="s">
        <v>103</v>
      </c>
      <c r="D83" s="42"/>
      <c r="E83" s="42"/>
      <c r="F83" s="42"/>
      <c r="G83" s="16" t="s">
        <v>36</v>
      </c>
      <c r="H83" s="16">
        <v>30</v>
      </c>
      <c r="I83" s="21">
        <v>1114.9100000000001</v>
      </c>
      <c r="J83" s="91">
        <v>120</v>
      </c>
      <c r="K83" s="21">
        <f t="shared" si="15"/>
        <v>33447.300000000003</v>
      </c>
      <c r="L83" s="84">
        <f t="shared" si="16"/>
        <v>3600</v>
      </c>
      <c r="M83" s="26">
        <f t="shared" si="17"/>
        <v>37047.300000000003</v>
      </c>
      <c r="N83" s="9"/>
    </row>
    <row r="84" spans="2:14" s="2" customFormat="1" ht="15.6" outlineLevel="1" x14ac:dyDescent="0.3">
      <c r="B84" s="13" t="s">
        <v>160</v>
      </c>
      <c r="C84" s="42" t="s">
        <v>126</v>
      </c>
      <c r="D84" s="42"/>
      <c r="E84" s="42"/>
      <c r="F84" s="42"/>
      <c r="G84" s="16" t="s">
        <v>36</v>
      </c>
      <c r="H84" s="16">
        <v>31</v>
      </c>
      <c r="I84" s="21">
        <v>1480</v>
      </c>
      <c r="J84" s="91">
        <v>150</v>
      </c>
      <c r="K84" s="21">
        <f t="shared" si="15"/>
        <v>45880</v>
      </c>
      <c r="L84" s="84">
        <f t="shared" si="16"/>
        <v>4650</v>
      </c>
      <c r="M84" s="26">
        <f t="shared" si="17"/>
        <v>50530</v>
      </c>
      <c r="N84" s="9"/>
    </row>
    <row r="85" spans="2:14" ht="15" customHeight="1" outlineLevel="1" x14ac:dyDescent="0.3">
      <c r="B85" s="45" t="s">
        <v>111</v>
      </c>
      <c r="C85" s="46"/>
      <c r="D85" s="46"/>
      <c r="E85" s="46"/>
      <c r="F85" s="46"/>
      <c r="G85" s="46"/>
      <c r="H85" s="46"/>
      <c r="I85" s="46"/>
      <c r="J85" s="46"/>
      <c r="K85" s="17">
        <f>SUM(K67:K84)</f>
        <v>401288.52999999991</v>
      </c>
      <c r="L85" s="90">
        <f t="shared" ref="L85:M85" si="19">SUM(L67:L84)</f>
        <v>142600</v>
      </c>
      <c r="M85" s="22">
        <f t="shared" si="19"/>
        <v>543888.5299999998</v>
      </c>
      <c r="N85" s="10"/>
    </row>
    <row r="86" spans="2:14" ht="15" customHeight="1" thickBot="1" x14ac:dyDescent="0.35">
      <c r="B86" s="81" t="s">
        <v>129</v>
      </c>
      <c r="C86" s="82"/>
      <c r="D86" s="82"/>
      <c r="E86" s="82"/>
      <c r="F86" s="82"/>
      <c r="G86" s="82"/>
      <c r="H86" s="82"/>
      <c r="I86" s="82"/>
      <c r="J86" s="82"/>
      <c r="K86" s="18">
        <f>K85*9</f>
        <v>3611596.7699999991</v>
      </c>
      <c r="L86" s="18">
        <f t="shared" ref="L86:M86" si="20">L85*9</f>
        <v>1283400</v>
      </c>
      <c r="M86" s="19">
        <f t="shared" si="20"/>
        <v>4894996.7699999977</v>
      </c>
      <c r="N86" s="10"/>
    </row>
    <row r="87" spans="2:14" s="32" customFormat="1" ht="30.6" customHeight="1" x14ac:dyDescent="0.3">
      <c r="B87" s="75" t="s">
        <v>161</v>
      </c>
      <c r="C87" s="76"/>
      <c r="D87" s="76"/>
      <c r="E87" s="76"/>
      <c r="F87" s="76"/>
      <c r="G87" s="76"/>
      <c r="H87" s="76"/>
      <c r="I87" s="76"/>
      <c r="J87" s="76"/>
      <c r="K87" s="33">
        <f>K86+K65</f>
        <v>11005510.829759998</v>
      </c>
      <c r="L87" s="33">
        <f t="shared" ref="L87:M87" si="21">L86+L65</f>
        <v>7153695</v>
      </c>
      <c r="M87" s="34">
        <f t="shared" si="21"/>
        <v>18159205.82976</v>
      </c>
    </row>
    <row r="88" spans="2:14" s="32" customFormat="1" ht="30.6" customHeight="1" thickBot="1" x14ac:dyDescent="0.35">
      <c r="B88" s="71" t="s">
        <v>29</v>
      </c>
      <c r="C88" s="72"/>
      <c r="D88" s="72"/>
      <c r="E88" s="72"/>
      <c r="F88" s="72"/>
      <c r="G88" s="72"/>
      <c r="H88" s="72"/>
      <c r="I88" s="72"/>
      <c r="J88" s="72"/>
      <c r="K88" s="35">
        <f>K87*20/120</f>
        <v>1834251.8049599999</v>
      </c>
      <c r="L88" s="35">
        <f>L87*20/120</f>
        <v>1192282.5</v>
      </c>
      <c r="M88" s="36">
        <f>M87*20/120</f>
        <v>3026534.3049599999</v>
      </c>
    </row>
    <row r="90" spans="2:14" s="38" customFormat="1" ht="21" x14ac:dyDescent="0.4">
      <c r="B90" s="80" t="s">
        <v>163</v>
      </c>
      <c r="C90" s="80"/>
      <c r="D90" s="80"/>
      <c r="E90" s="80"/>
      <c r="F90" s="80"/>
      <c r="G90" s="39"/>
      <c r="H90" s="39"/>
      <c r="I90" s="80" t="s">
        <v>166</v>
      </c>
      <c r="J90" s="80"/>
      <c r="K90" s="80"/>
      <c r="L90" s="80"/>
      <c r="M90" s="80"/>
      <c r="N90" s="39"/>
    </row>
    <row r="91" spans="2:14" s="38" customFormat="1" ht="21" x14ac:dyDescent="0.4">
      <c r="B91" s="80" t="s">
        <v>164</v>
      </c>
      <c r="C91" s="80"/>
      <c r="D91" s="80"/>
      <c r="E91" s="80"/>
      <c r="F91" s="80"/>
      <c r="G91" s="39"/>
      <c r="H91" s="39"/>
      <c r="I91" s="80" t="s">
        <v>168</v>
      </c>
      <c r="J91" s="80"/>
      <c r="K91" s="80"/>
      <c r="L91" s="80"/>
      <c r="M91" s="80"/>
      <c r="N91" s="39"/>
    </row>
    <row r="92" spans="2:14" s="38" customFormat="1" ht="21" x14ac:dyDescent="0.4">
      <c r="B92" s="80" t="s">
        <v>165</v>
      </c>
      <c r="C92" s="80"/>
      <c r="D92" s="80"/>
      <c r="E92" s="80"/>
      <c r="F92" s="80"/>
      <c r="G92" s="39"/>
      <c r="H92" s="39"/>
      <c r="I92" s="80" t="s">
        <v>167</v>
      </c>
      <c r="J92" s="80"/>
      <c r="K92" s="80"/>
      <c r="L92" s="80"/>
      <c r="M92" s="80"/>
      <c r="N92" s="39"/>
    </row>
    <row r="97" ht="15" customHeight="1" x14ac:dyDescent="0.3"/>
    <row r="99" ht="15" customHeight="1" x14ac:dyDescent="0.3"/>
    <row r="101" ht="15" customHeight="1" x14ac:dyDescent="0.3"/>
    <row r="106" ht="15" customHeight="1" x14ac:dyDescent="0.3"/>
    <row r="107" ht="15" customHeight="1" x14ac:dyDescent="0.3"/>
    <row r="125" ht="15" customHeight="1" x14ac:dyDescent="0.3"/>
    <row r="126" ht="15" customHeight="1" x14ac:dyDescent="0.3"/>
    <row r="127" ht="15" customHeight="1" x14ac:dyDescent="0.3"/>
    <row r="128" ht="15" customHeight="1" x14ac:dyDescent="0.3"/>
  </sheetData>
  <autoFilter ref="A6:P88">
    <filterColumn colId="2" showButton="0"/>
    <filterColumn colId="3" showButton="0"/>
    <filterColumn colId="4" showButton="0"/>
  </autoFilter>
  <mergeCells count="98">
    <mergeCell ref="J2:M2"/>
    <mergeCell ref="B90:F90"/>
    <mergeCell ref="B91:F91"/>
    <mergeCell ref="B92:F92"/>
    <mergeCell ref="I90:M90"/>
    <mergeCell ref="I91:M91"/>
    <mergeCell ref="I92:M92"/>
    <mergeCell ref="B86:J86"/>
    <mergeCell ref="B65:J65"/>
    <mergeCell ref="C39:F39"/>
    <mergeCell ref="C38:F38"/>
    <mergeCell ref="C40:F40"/>
    <mergeCell ref="C74:F74"/>
    <mergeCell ref="C84:F84"/>
    <mergeCell ref="C73:F73"/>
    <mergeCell ref="C67:F67"/>
    <mergeCell ref="B64:J64"/>
    <mergeCell ref="C52:F52"/>
    <mergeCell ref="C53:F53"/>
    <mergeCell ref="B45:J45"/>
    <mergeCell ref="C55:F55"/>
    <mergeCell ref="B63:J63"/>
    <mergeCell ref="C57:F57"/>
    <mergeCell ref="C58:F58"/>
    <mergeCell ref="C59:F59"/>
    <mergeCell ref="C56:F56"/>
    <mergeCell ref="C61:F61"/>
    <mergeCell ref="C62:F62"/>
    <mergeCell ref="C60:M60"/>
    <mergeCell ref="C54:F54"/>
    <mergeCell ref="C47:F47"/>
    <mergeCell ref="C76:F76"/>
    <mergeCell ref="C77:F77"/>
    <mergeCell ref="C83:F83"/>
    <mergeCell ref="C69:F69"/>
    <mergeCell ref="C68:F68"/>
    <mergeCell ref="C17:F17"/>
    <mergeCell ref="B28:J28"/>
    <mergeCell ref="C35:F35"/>
    <mergeCell ref="B88:J88"/>
    <mergeCell ref="B85:J85"/>
    <mergeCell ref="C71:F71"/>
    <mergeCell ref="C72:F72"/>
    <mergeCell ref="C66:M66"/>
    <mergeCell ref="B87:J87"/>
    <mergeCell ref="C70:F70"/>
    <mergeCell ref="C78:F78"/>
    <mergeCell ref="C79:F79"/>
    <mergeCell ref="C80:F80"/>
    <mergeCell ref="C81:F81"/>
    <mergeCell ref="C82:F82"/>
    <mergeCell ref="C75:F75"/>
    <mergeCell ref="B3:M3"/>
    <mergeCell ref="B4:M4"/>
    <mergeCell ref="M5:M6"/>
    <mergeCell ref="C14:F14"/>
    <mergeCell ref="C15:F15"/>
    <mergeCell ref="G5:G6"/>
    <mergeCell ref="H5:H6"/>
    <mergeCell ref="B5:B6"/>
    <mergeCell ref="C5:F6"/>
    <mergeCell ref="C12:F12"/>
    <mergeCell ref="C11:F11"/>
    <mergeCell ref="C9:F9"/>
    <mergeCell ref="C10:F10"/>
    <mergeCell ref="C7:M7"/>
    <mergeCell ref="C8:M8"/>
    <mergeCell ref="I5:J5"/>
    <mergeCell ref="C46:M46"/>
    <mergeCell ref="C21:F21"/>
    <mergeCell ref="C22:F22"/>
    <mergeCell ref="C18:F18"/>
    <mergeCell ref="C20:F20"/>
    <mergeCell ref="C19:F19"/>
    <mergeCell ref="C41:F41"/>
    <mergeCell ref="B44:J44"/>
    <mergeCell ref="C37:F37"/>
    <mergeCell ref="C43:F43"/>
    <mergeCell ref="C31:F31"/>
    <mergeCell ref="C32:F32"/>
    <mergeCell ref="C33:F33"/>
    <mergeCell ref="B29:J29"/>
    <mergeCell ref="K5:L5"/>
    <mergeCell ref="C51:F51"/>
    <mergeCell ref="C23:F23"/>
    <mergeCell ref="C26:F26"/>
    <mergeCell ref="C24:F24"/>
    <mergeCell ref="C25:F25"/>
    <mergeCell ref="C42:F42"/>
    <mergeCell ref="C34:F34"/>
    <mergeCell ref="C27:F27"/>
    <mergeCell ref="C36:F36"/>
    <mergeCell ref="C30:M30"/>
    <mergeCell ref="C48:F48"/>
    <mergeCell ref="C49:F49"/>
    <mergeCell ref="C50:F50"/>
    <mergeCell ref="C16:F16"/>
    <mergeCell ref="C13:F13"/>
  </mergeCells>
  <phoneticPr fontId="5" type="noConversion"/>
  <pageMargins left="0.23622047244094491" right="0.23622047244094491" top="0.74803149606299213" bottom="0.74803149606299213" header="0.31496062992125984" footer="0.31496062992125984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2021-06-21T11:19:43Z</cp:lastPrinted>
  <dcterms:created xsi:type="dcterms:W3CDTF">2015-06-05T18:19:34Z</dcterms:created>
  <dcterms:modified xsi:type="dcterms:W3CDTF">2021-08-11T06:26:55Z</dcterms:modified>
</cp:coreProperties>
</file>